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it41\OneDrive\デスクトップ\"/>
    </mc:Choice>
  </mc:AlternateContent>
  <xr:revisionPtr revIDLastSave="0" documentId="13_ncr:1_{EB059096-1191-4995-9399-CC211FE295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到達･結果" sheetId="1" r:id="rId1"/>
    <sheet name="事業所一覧" sheetId="2" r:id="rId2"/>
    <sheet name="年推移" sheetId="12" r:id="rId3"/>
    <sheet name="temp" sheetId="5" state="hidden" r:id="rId4"/>
    <sheet name="temp2" sheetId="9" state="hidden" r:id="rId5"/>
    <sheet name="temp3" sheetId="11" state="hidden" r:id="rId6"/>
    <sheet name="temp4" sheetId="13" state="hidden" r:id="rId7"/>
    <sheet name="table" sheetId="6" state="hidden" r:id="rId8"/>
    <sheet name="mas" sheetId="10" state="hidden" r:id="rId9"/>
  </sheets>
  <definedNames>
    <definedName name="_xlnm._FilterDatabase" localSheetId="7" hidden="1">table!$A$1:$V$1345</definedName>
    <definedName name="list" localSheetId="3">INDIRECT(temp!#REF!)</definedName>
    <definedName name="list" localSheetId="0">INDIRECT(到達･結果!#REF!)</definedName>
    <definedName name="list" localSheetId="2">INDIRECT(年推移!#REF!)</definedName>
    <definedName name="_xlnm.Print_Area" localSheetId="1">事業所一覧!$B$1:$Q$39</definedName>
    <definedName name="_xlnm.Print_Area" localSheetId="0">到達･結果!$B$4:$Q$47</definedName>
    <definedName name="_xlnm.Print_Area" localSheetId="2">年推移!$B$3:$V$44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250" i="6" l="1"/>
  <c r="U1250" i="6" s="1"/>
  <c r="T1251" i="6"/>
  <c r="U1251" i="6" s="1"/>
  <c r="T1252" i="6"/>
  <c r="U1252" i="6" s="1"/>
  <c r="T1253" i="6"/>
  <c r="U1253" i="6" s="1"/>
  <c r="T1254" i="6"/>
  <c r="U1254" i="6" s="1"/>
  <c r="T1255" i="6"/>
  <c r="U1255" i="6" s="1"/>
  <c r="T1256" i="6"/>
  <c r="U1256" i="6" s="1"/>
  <c r="T1257" i="6"/>
  <c r="U1257" i="6" s="1"/>
  <c r="T1258" i="6"/>
  <c r="U1258" i="6" s="1"/>
  <c r="T1259" i="6"/>
  <c r="U1259" i="6" s="1"/>
  <c r="T1260" i="6"/>
  <c r="U1260" i="6" s="1"/>
  <c r="T1261" i="6"/>
  <c r="U1261" i="6" s="1"/>
  <c r="T1262" i="6"/>
  <c r="U1262" i="6" s="1"/>
  <c r="T1263" i="6"/>
  <c r="U1263" i="6" s="1"/>
  <c r="T1264" i="6"/>
  <c r="U1264" i="6" s="1"/>
  <c r="T1265" i="6"/>
  <c r="U1265" i="6" s="1"/>
  <c r="T1266" i="6"/>
  <c r="U1266" i="6" s="1"/>
  <c r="T1267" i="6"/>
  <c r="U1267" i="6" s="1"/>
  <c r="T1268" i="6"/>
  <c r="U1268" i="6" s="1"/>
  <c r="T1269" i="6"/>
  <c r="U1269" i="6" s="1"/>
  <c r="T1270" i="6"/>
  <c r="U1270" i="6" s="1"/>
  <c r="T1271" i="6"/>
  <c r="U1271" i="6" s="1"/>
  <c r="T1272" i="6"/>
  <c r="U1272" i="6" s="1"/>
  <c r="T1273" i="6"/>
  <c r="U1273" i="6" s="1"/>
  <c r="T1274" i="6"/>
  <c r="U1274" i="6" s="1"/>
  <c r="T1275" i="6"/>
  <c r="U1275" i="6" s="1"/>
  <c r="T1276" i="6"/>
  <c r="U1276" i="6" s="1"/>
  <c r="T1277" i="6"/>
  <c r="U1277" i="6" s="1"/>
  <c r="T1278" i="6"/>
  <c r="U1278" i="6" s="1"/>
  <c r="T1279" i="6"/>
  <c r="U1279" i="6"/>
  <c r="T1280" i="6"/>
  <c r="U1280" i="6" s="1"/>
  <c r="T1281" i="6"/>
  <c r="U1281" i="6" s="1"/>
  <c r="T1282" i="6"/>
  <c r="U1282" i="6" s="1"/>
  <c r="T1283" i="6"/>
  <c r="U1283" i="6" s="1"/>
  <c r="T1284" i="6"/>
  <c r="U1284" i="6" s="1"/>
  <c r="T1285" i="6"/>
  <c r="U1285" i="6" s="1"/>
  <c r="T1286" i="6"/>
  <c r="U1286" i="6" s="1"/>
  <c r="T1287" i="6"/>
  <c r="U1287" i="6" s="1"/>
  <c r="T1288" i="6"/>
  <c r="U1288" i="6" s="1"/>
  <c r="T1289" i="6"/>
  <c r="U1289" i="6" s="1"/>
  <c r="T1290" i="6"/>
  <c r="U1290" i="6" s="1"/>
  <c r="T1291" i="6"/>
  <c r="U1291" i="6"/>
  <c r="T1292" i="6"/>
  <c r="U1292" i="6" s="1"/>
  <c r="T1293" i="6"/>
  <c r="U1293" i="6" s="1"/>
  <c r="T1294" i="6"/>
  <c r="U1294" i="6" s="1"/>
  <c r="T1295" i="6"/>
  <c r="U1295" i="6" s="1"/>
  <c r="T1296" i="6"/>
  <c r="U1296" i="6" s="1"/>
  <c r="T1297" i="6"/>
  <c r="U1297" i="6"/>
  <c r="T1298" i="6"/>
  <c r="U1298" i="6" s="1"/>
  <c r="T1299" i="6"/>
  <c r="U1299" i="6" s="1"/>
  <c r="T1300" i="6"/>
  <c r="U1300" i="6" s="1"/>
  <c r="T1301" i="6"/>
  <c r="U1301" i="6" s="1"/>
  <c r="T1302" i="6"/>
  <c r="U1302" i="6" s="1"/>
  <c r="T1303" i="6"/>
  <c r="U1303" i="6" s="1"/>
  <c r="T1304" i="6"/>
  <c r="U1304" i="6" s="1"/>
  <c r="T1305" i="6"/>
  <c r="U1305" i="6" s="1"/>
  <c r="T1306" i="6"/>
  <c r="U1306" i="6" s="1"/>
  <c r="T1307" i="6"/>
  <c r="U1307" i="6" s="1"/>
  <c r="T1308" i="6"/>
  <c r="U1308" i="6" s="1"/>
  <c r="T1309" i="6"/>
  <c r="U1309" i="6" s="1"/>
  <c r="T1310" i="6"/>
  <c r="U1310" i="6" s="1"/>
  <c r="T1311" i="6"/>
  <c r="U1311" i="6" s="1"/>
  <c r="T1312" i="6"/>
  <c r="U1312" i="6" s="1"/>
  <c r="T1313" i="6"/>
  <c r="U1313" i="6" s="1"/>
  <c r="T1314" i="6"/>
  <c r="U1314" i="6" s="1"/>
  <c r="T1315" i="6"/>
  <c r="U1315" i="6" s="1"/>
  <c r="T1316" i="6"/>
  <c r="U1316" i="6" s="1"/>
  <c r="T1317" i="6"/>
  <c r="U1317" i="6" s="1"/>
  <c r="T1318" i="6"/>
  <c r="U1318" i="6" s="1"/>
  <c r="T1319" i="6"/>
  <c r="U1319" i="6" s="1"/>
  <c r="T1320" i="6"/>
  <c r="U1320" i="6" s="1"/>
  <c r="T1321" i="6"/>
  <c r="U1321" i="6" s="1"/>
  <c r="T1322" i="6"/>
  <c r="U1322" i="6" s="1"/>
  <c r="T1323" i="6"/>
  <c r="U1323" i="6" s="1"/>
  <c r="T1324" i="6"/>
  <c r="U1324" i="6" s="1"/>
  <c r="T1249" i="6"/>
  <c r="U1249" i="6" s="1"/>
  <c r="G1325" i="6"/>
  <c r="R1338" i="6"/>
  <c r="R1337" i="6"/>
  <c r="R1336" i="6"/>
  <c r="R1335" i="6"/>
  <c r="R1334" i="6"/>
  <c r="R1333" i="6"/>
  <c r="R1325" i="6"/>
  <c r="R1332" i="6"/>
  <c r="G1338" i="6"/>
  <c r="G1337" i="6"/>
  <c r="G1336" i="6"/>
  <c r="G1335" i="6"/>
  <c r="G1334" i="6"/>
  <c r="G1333" i="6"/>
  <c r="G1332" i="6"/>
  <c r="G1331" i="6"/>
  <c r="G1329" i="6"/>
  <c r="G1328" i="6"/>
  <c r="G1327" i="6"/>
  <c r="G1326" i="6"/>
  <c r="S1283" i="6"/>
  <c r="S1284" i="6"/>
  <c r="S1285" i="6"/>
  <c r="S1286" i="6"/>
  <c r="A1283" i="6"/>
  <c r="A1284" i="6"/>
  <c r="A1285" i="6"/>
  <c r="A1286" i="6"/>
  <c r="A1287" i="6"/>
  <c r="C1325" i="6"/>
  <c r="F1325" i="6"/>
  <c r="H1325" i="6"/>
  <c r="I1325" i="6"/>
  <c r="J1325" i="6"/>
  <c r="K1325" i="6"/>
  <c r="L1325" i="6"/>
  <c r="M1325" i="6"/>
  <c r="N1325" i="6"/>
  <c r="O1325" i="6"/>
  <c r="P1325" i="6"/>
  <c r="Q1325" i="6"/>
  <c r="S1325" i="6" l="1"/>
  <c r="Q1332" i="6"/>
  <c r="H1332" i="6"/>
  <c r="I1332" i="6"/>
  <c r="J1332" i="6"/>
  <c r="K1332" i="6"/>
  <c r="K1339" i="6" s="1"/>
  <c r="L1332" i="6"/>
  <c r="L1339" i="6" s="1"/>
  <c r="M1332" i="6"/>
  <c r="M1339" i="6" s="1"/>
  <c r="N1332" i="6"/>
  <c r="N1339" i="6" s="1"/>
  <c r="O1332" i="6"/>
  <c r="O1339" i="6" s="1"/>
  <c r="P1332" i="6"/>
  <c r="H1333" i="6"/>
  <c r="I1333" i="6"/>
  <c r="J1333" i="6"/>
  <c r="K1333" i="6"/>
  <c r="L1333" i="6"/>
  <c r="M1333" i="6"/>
  <c r="N1333" i="6"/>
  <c r="O1333" i="6"/>
  <c r="P1333" i="6"/>
  <c r="Q1333" i="6"/>
  <c r="H1334" i="6"/>
  <c r="I1334" i="6"/>
  <c r="J1334" i="6"/>
  <c r="K1334" i="6"/>
  <c r="L1334" i="6"/>
  <c r="M1334" i="6"/>
  <c r="N1334" i="6"/>
  <c r="O1334" i="6"/>
  <c r="P1334" i="6"/>
  <c r="Q1334" i="6"/>
  <c r="H1335" i="6"/>
  <c r="I1335" i="6"/>
  <c r="J1335" i="6"/>
  <c r="K1335" i="6"/>
  <c r="L1335" i="6"/>
  <c r="M1335" i="6"/>
  <c r="N1335" i="6"/>
  <c r="O1335" i="6"/>
  <c r="P1335" i="6"/>
  <c r="Q1335" i="6"/>
  <c r="H1336" i="6"/>
  <c r="I1336" i="6"/>
  <c r="J1336" i="6"/>
  <c r="K1336" i="6"/>
  <c r="L1336" i="6"/>
  <c r="M1336" i="6"/>
  <c r="N1336" i="6"/>
  <c r="O1336" i="6"/>
  <c r="P1336" i="6"/>
  <c r="Q1336" i="6"/>
  <c r="H1337" i="6"/>
  <c r="I1337" i="6"/>
  <c r="J1337" i="6"/>
  <c r="K1337" i="6"/>
  <c r="L1337" i="6"/>
  <c r="M1337" i="6"/>
  <c r="N1337" i="6"/>
  <c r="O1337" i="6"/>
  <c r="P1337" i="6"/>
  <c r="Q1337" i="6"/>
  <c r="H1338" i="6"/>
  <c r="I1338" i="6"/>
  <c r="J1338" i="6"/>
  <c r="K1338" i="6"/>
  <c r="L1338" i="6"/>
  <c r="M1338" i="6"/>
  <c r="N1338" i="6"/>
  <c r="O1338" i="6"/>
  <c r="P1338" i="6"/>
  <c r="Q1338" i="6"/>
  <c r="I1327" i="6"/>
  <c r="I1326" i="6"/>
  <c r="Q1339" i="6"/>
  <c r="H1326" i="6"/>
  <c r="J1326" i="6"/>
  <c r="K1326" i="6"/>
  <c r="L1326" i="6"/>
  <c r="M1326" i="6"/>
  <c r="N1326" i="6"/>
  <c r="O1326" i="6"/>
  <c r="P1326" i="6"/>
  <c r="Q1326" i="6"/>
  <c r="R1326" i="6"/>
  <c r="H1327" i="6"/>
  <c r="J1327" i="6"/>
  <c r="K1327" i="6"/>
  <c r="L1327" i="6"/>
  <c r="M1327" i="6"/>
  <c r="N1327" i="6"/>
  <c r="O1327" i="6"/>
  <c r="P1327" i="6"/>
  <c r="Q1327" i="6"/>
  <c r="R1327" i="6"/>
  <c r="R1341" i="6" s="1"/>
  <c r="H1328" i="6"/>
  <c r="I1328" i="6"/>
  <c r="J1328" i="6"/>
  <c r="K1328" i="6"/>
  <c r="L1328" i="6"/>
  <c r="M1328" i="6"/>
  <c r="N1328" i="6"/>
  <c r="O1328" i="6"/>
  <c r="P1328" i="6"/>
  <c r="Q1328" i="6"/>
  <c r="R1328" i="6"/>
  <c r="H1329" i="6"/>
  <c r="I1329" i="6"/>
  <c r="J1329" i="6"/>
  <c r="K1329" i="6"/>
  <c r="L1329" i="6"/>
  <c r="M1329" i="6"/>
  <c r="N1329" i="6"/>
  <c r="O1329" i="6"/>
  <c r="P1329" i="6"/>
  <c r="Q1329" i="6"/>
  <c r="R1329" i="6"/>
  <c r="H1330" i="6"/>
  <c r="I1330" i="6"/>
  <c r="J1330" i="6"/>
  <c r="K1330" i="6"/>
  <c r="L1330" i="6"/>
  <c r="M1330" i="6"/>
  <c r="N1330" i="6"/>
  <c r="O1330" i="6"/>
  <c r="P1330" i="6"/>
  <c r="Q1330" i="6"/>
  <c r="R1330" i="6"/>
  <c r="H1331" i="6"/>
  <c r="I1331" i="6"/>
  <c r="J1331" i="6"/>
  <c r="K1331" i="6"/>
  <c r="L1331" i="6"/>
  <c r="M1331" i="6"/>
  <c r="N1331" i="6"/>
  <c r="O1331" i="6"/>
  <c r="P1331" i="6"/>
  <c r="Q1331" i="6"/>
  <c r="R1331" i="6"/>
  <c r="G1330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F1345" i="6"/>
  <c r="C1345" i="6"/>
  <c r="F1344" i="6"/>
  <c r="C1344" i="6"/>
  <c r="F1343" i="6"/>
  <c r="C1343" i="6"/>
  <c r="F1342" i="6"/>
  <c r="C1342" i="6"/>
  <c r="F1341" i="6"/>
  <c r="C1341" i="6"/>
  <c r="F1340" i="6"/>
  <c r="C1340" i="6"/>
  <c r="F1339" i="6"/>
  <c r="C1339" i="6"/>
  <c r="F1338" i="6"/>
  <c r="C1338" i="6"/>
  <c r="F1337" i="6"/>
  <c r="C1337" i="6"/>
  <c r="F1336" i="6"/>
  <c r="C1336" i="6"/>
  <c r="F1335" i="6"/>
  <c r="C1335" i="6"/>
  <c r="F1334" i="6"/>
  <c r="C1334" i="6"/>
  <c r="F1333" i="6"/>
  <c r="C1333" i="6"/>
  <c r="F1332" i="6"/>
  <c r="C1332" i="6"/>
  <c r="F1331" i="6"/>
  <c r="C1331" i="6"/>
  <c r="F1330" i="6"/>
  <c r="C1330" i="6"/>
  <c r="F1329" i="6"/>
  <c r="C1329" i="6"/>
  <c r="F1328" i="6"/>
  <c r="C1328" i="6"/>
  <c r="F1327" i="6"/>
  <c r="C1327" i="6"/>
  <c r="F1326" i="6"/>
  <c r="C1326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S1249" i="6"/>
  <c r="S1250" i="6"/>
  <c r="S1251" i="6"/>
  <c r="S1252" i="6"/>
  <c r="S1253" i="6"/>
  <c r="S1254" i="6"/>
  <c r="S1255" i="6"/>
  <c r="S1256" i="6"/>
  <c r="S1257" i="6"/>
  <c r="S1258" i="6"/>
  <c r="S1259" i="6"/>
  <c r="S1260" i="6"/>
  <c r="S1261" i="6"/>
  <c r="S1262" i="6"/>
  <c r="S1263" i="6"/>
  <c r="S1264" i="6"/>
  <c r="S1265" i="6"/>
  <c r="S1266" i="6"/>
  <c r="S1267" i="6"/>
  <c r="S1268" i="6"/>
  <c r="S1269" i="6"/>
  <c r="S1270" i="6"/>
  <c r="S1271" i="6"/>
  <c r="S1272" i="6"/>
  <c r="S1273" i="6"/>
  <c r="S1274" i="6"/>
  <c r="S1275" i="6"/>
  <c r="S1276" i="6"/>
  <c r="S1277" i="6"/>
  <c r="S1278" i="6"/>
  <c r="S1279" i="6"/>
  <c r="S1280" i="6"/>
  <c r="S1281" i="6"/>
  <c r="S1282" i="6"/>
  <c r="S1287" i="6"/>
  <c r="S1288" i="6"/>
  <c r="S1289" i="6"/>
  <c r="S1290" i="6"/>
  <c r="S1291" i="6"/>
  <c r="S1292" i="6"/>
  <c r="S1293" i="6"/>
  <c r="S1294" i="6"/>
  <c r="S1295" i="6"/>
  <c r="S1296" i="6"/>
  <c r="S1297" i="6"/>
  <c r="S1298" i="6"/>
  <c r="S1299" i="6"/>
  <c r="S1300" i="6"/>
  <c r="S1301" i="6"/>
  <c r="S1302" i="6"/>
  <c r="S1303" i="6"/>
  <c r="S1304" i="6"/>
  <c r="S1305" i="6"/>
  <c r="S1306" i="6"/>
  <c r="S1307" i="6"/>
  <c r="S1308" i="6"/>
  <c r="S1309" i="6"/>
  <c r="S1310" i="6"/>
  <c r="S1311" i="6"/>
  <c r="S1312" i="6"/>
  <c r="S1313" i="6"/>
  <c r="S1314" i="6"/>
  <c r="S1315" i="6"/>
  <c r="S1316" i="6"/>
  <c r="S1317" i="6"/>
  <c r="S1318" i="6"/>
  <c r="S1319" i="6"/>
  <c r="S1320" i="6"/>
  <c r="S1321" i="6"/>
  <c r="S1322" i="6"/>
  <c r="S1323" i="6"/>
  <c r="S1324" i="6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F37" i="13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B37" i="13"/>
  <c r="S1336" i="6" l="1"/>
  <c r="S1338" i="6"/>
  <c r="S1333" i="6"/>
  <c r="S1335" i="6"/>
  <c r="S1337" i="6"/>
  <c r="S1332" i="6"/>
  <c r="S1334" i="6"/>
  <c r="I1342" i="6"/>
  <c r="H1342" i="6"/>
  <c r="G1343" i="6"/>
  <c r="S1329" i="6"/>
  <c r="S1326" i="6"/>
  <c r="G1341" i="6"/>
  <c r="S1327" i="6"/>
  <c r="G1342" i="6"/>
  <c r="S1328" i="6"/>
  <c r="S1330" i="6"/>
  <c r="S1331" i="6"/>
  <c r="K1342" i="6"/>
  <c r="Q1344" i="6"/>
  <c r="M1340" i="6"/>
  <c r="P1344" i="6"/>
  <c r="N1342" i="6"/>
  <c r="L1340" i="6"/>
  <c r="O1344" i="6"/>
  <c r="M1342" i="6"/>
  <c r="K1340" i="6"/>
  <c r="J1340" i="6"/>
  <c r="H1340" i="6"/>
  <c r="H1344" i="6"/>
  <c r="G1345" i="6"/>
  <c r="Q1343" i="6"/>
  <c r="O1341" i="6"/>
  <c r="R1345" i="6"/>
  <c r="P1343" i="6"/>
  <c r="N1341" i="6"/>
  <c r="J1342" i="6"/>
  <c r="Q1345" i="6"/>
  <c r="O1343" i="6"/>
  <c r="M1341" i="6"/>
  <c r="G1344" i="6"/>
  <c r="L1342" i="6"/>
  <c r="P1345" i="6"/>
  <c r="N1343" i="6"/>
  <c r="L1341" i="6"/>
  <c r="O1345" i="6"/>
  <c r="M1343" i="6"/>
  <c r="K1341" i="6"/>
  <c r="R1340" i="6"/>
  <c r="G1340" i="6"/>
  <c r="R1344" i="6"/>
  <c r="G1339" i="6"/>
  <c r="I1340" i="6"/>
  <c r="I1344" i="6"/>
  <c r="Q1341" i="6"/>
  <c r="P1341" i="6"/>
  <c r="N1345" i="6"/>
  <c r="L1343" i="6"/>
  <c r="J1341" i="6"/>
  <c r="I1341" i="6"/>
  <c r="J1344" i="6"/>
  <c r="R1343" i="6"/>
  <c r="P1339" i="6"/>
  <c r="H1339" i="6"/>
  <c r="J1343" i="6"/>
  <c r="K1343" i="6"/>
  <c r="H1341" i="6"/>
  <c r="Q1340" i="6"/>
  <c r="R1342" i="6"/>
  <c r="P1340" i="6"/>
  <c r="I1343" i="6"/>
  <c r="H1343" i="6"/>
  <c r="Q1342" i="6"/>
  <c r="K1345" i="6"/>
  <c r="O1340" i="6"/>
  <c r="N1340" i="6"/>
  <c r="N1344" i="6"/>
  <c r="J1345" i="6"/>
  <c r="M1344" i="6"/>
  <c r="M1345" i="6"/>
  <c r="L1345" i="6"/>
  <c r="R1339" i="6"/>
  <c r="I1339" i="6"/>
  <c r="I1345" i="6"/>
  <c r="O1342" i="6"/>
  <c r="K1344" i="6"/>
  <c r="J1339" i="6"/>
  <c r="P1342" i="6"/>
  <c r="L1344" i="6"/>
  <c r="H1345" i="6"/>
  <c r="G945" i="6"/>
  <c r="F945" i="6"/>
  <c r="G1235" i="6"/>
  <c r="F1235" i="6"/>
  <c r="G1234" i="6"/>
  <c r="R1137" i="6"/>
  <c r="R1234" i="6"/>
  <c r="G1228" i="6"/>
  <c r="S1339" i="6" l="1"/>
  <c r="S1344" i="6"/>
  <c r="S1341" i="6"/>
  <c r="S1340" i="6"/>
  <c r="S1342" i="6"/>
  <c r="S1345" i="6"/>
  <c r="S1343" i="6"/>
  <c r="K13" i="10"/>
  <c r="J1228" i="6"/>
  <c r="I1228" i="6"/>
  <c r="L1236" i="6"/>
  <c r="K1230" i="6"/>
  <c r="G1241" i="6"/>
  <c r="G1248" i="6" s="1"/>
  <c r="G1240" i="6"/>
  <c r="G1239" i="6"/>
  <c r="G1238" i="6"/>
  <c r="G1237" i="6"/>
  <c r="G1236" i="6"/>
  <c r="G1242" i="6"/>
  <c r="G1233" i="6"/>
  <c r="G1247" i="6" s="1"/>
  <c r="G1232" i="6"/>
  <c r="G1246" i="6" s="1"/>
  <c r="G1231" i="6"/>
  <c r="G1230" i="6"/>
  <c r="G1244" i="6" s="1"/>
  <c r="G1229" i="6"/>
  <c r="H1235" i="6"/>
  <c r="I1235" i="6"/>
  <c r="J1235" i="6"/>
  <c r="K1235" i="6"/>
  <c r="L1235" i="6"/>
  <c r="M1235" i="6"/>
  <c r="N1235" i="6"/>
  <c r="O1235" i="6"/>
  <c r="P1235" i="6"/>
  <c r="Q1235" i="6"/>
  <c r="R1235" i="6"/>
  <c r="H1236" i="6"/>
  <c r="I1236" i="6"/>
  <c r="J1236" i="6"/>
  <c r="K1236" i="6"/>
  <c r="M1236" i="6"/>
  <c r="N1236" i="6"/>
  <c r="O1236" i="6"/>
  <c r="P1236" i="6"/>
  <c r="Q1236" i="6"/>
  <c r="R1236" i="6"/>
  <c r="H1237" i="6"/>
  <c r="I1237" i="6"/>
  <c r="J1237" i="6"/>
  <c r="K1237" i="6"/>
  <c r="L1237" i="6"/>
  <c r="M1237" i="6"/>
  <c r="N1237" i="6"/>
  <c r="O1237" i="6"/>
  <c r="P1237" i="6"/>
  <c r="Q1237" i="6"/>
  <c r="R1237" i="6"/>
  <c r="H1238" i="6"/>
  <c r="I1238" i="6"/>
  <c r="J1238" i="6"/>
  <c r="K1238" i="6"/>
  <c r="L1238" i="6"/>
  <c r="M1238" i="6"/>
  <c r="N1238" i="6"/>
  <c r="O1238" i="6"/>
  <c r="P1238" i="6"/>
  <c r="Q1238" i="6"/>
  <c r="R1238" i="6"/>
  <c r="H1239" i="6"/>
  <c r="I1239" i="6"/>
  <c r="J1239" i="6"/>
  <c r="K1239" i="6"/>
  <c r="L1239" i="6"/>
  <c r="M1239" i="6"/>
  <c r="N1239" i="6"/>
  <c r="O1239" i="6"/>
  <c r="P1239" i="6"/>
  <c r="Q1239" i="6"/>
  <c r="R1239" i="6"/>
  <c r="H1240" i="6"/>
  <c r="I1240" i="6"/>
  <c r="J1240" i="6"/>
  <c r="K1240" i="6"/>
  <c r="L1240" i="6"/>
  <c r="M1240" i="6"/>
  <c r="N1240" i="6"/>
  <c r="O1240" i="6"/>
  <c r="P1240" i="6"/>
  <c r="Q1240" i="6"/>
  <c r="R1240" i="6"/>
  <c r="H1241" i="6"/>
  <c r="I1241" i="6"/>
  <c r="J1241" i="6"/>
  <c r="K1241" i="6"/>
  <c r="L1241" i="6"/>
  <c r="M1241" i="6"/>
  <c r="N1241" i="6"/>
  <c r="O1241" i="6"/>
  <c r="P1241" i="6"/>
  <c r="Q1241" i="6"/>
  <c r="R1241" i="6"/>
  <c r="H1231" i="6"/>
  <c r="I1231" i="6"/>
  <c r="J1231" i="6"/>
  <c r="K1231" i="6"/>
  <c r="L1231" i="6"/>
  <c r="M1231" i="6"/>
  <c r="N1231" i="6"/>
  <c r="O1231" i="6"/>
  <c r="P1231" i="6"/>
  <c r="Q1231" i="6"/>
  <c r="R1231" i="6"/>
  <c r="H1232" i="6"/>
  <c r="I1232" i="6"/>
  <c r="J1232" i="6"/>
  <c r="K1232" i="6"/>
  <c r="L1232" i="6"/>
  <c r="M1232" i="6"/>
  <c r="N1232" i="6"/>
  <c r="O1232" i="6"/>
  <c r="P1232" i="6"/>
  <c r="Q1232" i="6"/>
  <c r="R1232" i="6"/>
  <c r="H1233" i="6"/>
  <c r="I1233" i="6"/>
  <c r="J1233" i="6"/>
  <c r="K1233" i="6"/>
  <c r="L1233" i="6"/>
  <c r="M1233" i="6"/>
  <c r="N1233" i="6"/>
  <c r="O1233" i="6"/>
  <c r="P1233" i="6"/>
  <c r="Q1233" i="6"/>
  <c r="R1233" i="6"/>
  <c r="H1234" i="6"/>
  <c r="I1234" i="6"/>
  <c r="J1234" i="6"/>
  <c r="K1234" i="6"/>
  <c r="L1234" i="6"/>
  <c r="M1234" i="6"/>
  <c r="N1234" i="6"/>
  <c r="O1234" i="6"/>
  <c r="P1234" i="6"/>
  <c r="Q1234" i="6"/>
  <c r="H1230" i="6"/>
  <c r="I1230" i="6"/>
  <c r="J1230" i="6"/>
  <c r="L1230" i="6"/>
  <c r="M1230" i="6"/>
  <c r="N1230" i="6"/>
  <c r="O1230" i="6"/>
  <c r="P1230" i="6"/>
  <c r="Q1230" i="6"/>
  <c r="R1230" i="6"/>
  <c r="H1229" i="6"/>
  <c r="H1228" i="6"/>
  <c r="K1228" i="6"/>
  <c r="L1228" i="6"/>
  <c r="M1228" i="6"/>
  <c r="N1228" i="6"/>
  <c r="O1228" i="6"/>
  <c r="P1228" i="6"/>
  <c r="Q1228" i="6"/>
  <c r="R1228" i="6"/>
  <c r="I1229" i="6"/>
  <c r="J1229" i="6"/>
  <c r="K1229" i="6"/>
  <c r="L1229" i="6"/>
  <c r="M1229" i="6"/>
  <c r="N1229" i="6"/>
  <c r="O1229" i="6"/>
  <c r="P1229" i="6"/>
  <c r="Q1229" i="6"/>
  <c r="R1229" i="6"/>
  <c r="F1228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F1248" i="6"/>
  <c r="C1248" i="6"/>
  <c r="F1247" i="6"/>
  <c r="C1247" i="6"/>
  <c r="F1246" i="6"/>
  <c r="C1246" i="6"/>
  <c r="F1245" i="6"/>
  <c r="C1245" i="6"/>
  <c r="F1244" i="6"/>
  <c r="C1244" i="6"/>
  <c r="F1243" i="6"/>
  <c r="C1243" i="6"/>
  <c r="F1242" i="6"/>
  <c r="C1242" i="6"/>
  <c r="F1241" i="6"/>
  <c r="C1241" i="6"/>
  <c r="F1240" i="6"/>
  <c r="C1240" i="6"/>
  <c r="F1239" i="6"/>
  <c r="C1239" i="6"/>
  <c r="F1238" i="6"/>
  <c r="C1238" i="6"/>
  <c r="F1237" i="6"/>
  <c r="C1237" i="6"/>
  <c r="F1236" i="6"/>
  <c r="C1236" i="6"/>
  <c r="C1235" i="6"/>
  <c r="F1234" i="6"/>
  <c r="C1234" i="6"/>
  <c r="F1233" i="6"/>
  <c r="C1233" i="6"/>
  <c r="F1232" i="6"/>
  <c r="C1232" i="6"/>
  <c r="F1231" i="6"/>
  <c r="C1231" i="6"/>
  <c r="F1230" i="6"/>
  <c r="C1230" i="6"/>
  <c r="F1229" i="6"/>
  <c r="C1229" i="6"/>
  <c r="C1228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D39" i="1"/>
  <c r="G43" i="1"/>
  <c r="D41" i="1"/>
  <c r="A23" i="5"/>
  <c r="B29" i="1"/>
  <c r="B23" i="5" s="1"/>
  <c r="K17" i="10"/>
  <c r="G1243" i="6" l="1"/>
  <c r="G1245" i="6"/>
  <c r="S1234" i="6"/>
  <c r="S1228" i="6"/>
  <c r="H1243" i="6"/>
  <c r="I1242" i="6"/>
  <c r="L1247" i="6"/>
  <c r="J1245" i="6"/>
  <c r="K1247" i="6"/>
  <c r="M1247" i="6"/>
  <c r="R1242" i="6"/>
  <c r="Q1242" i="6"/>
  <c r="H1242" i="6"/>
  <c r="Q1245" i="6"/>
  <c r="P1247" i="6"/>
  <c r="O1247" i="6"/>
  <c r="R1244" i="6"/>
  <c r="Q1244" i="6"/>
  <c r="L1242" i="6"/>
  <c r="J1242" i="6"/>
  <c r="R1248" i="6"/>
  <c r="Q1248" i="6"/>
  <c r="P1244" i="6"/>
  <c r="K1248" i="6"/>
  <c r="P1245" i="6"/>
  <c r="O1245" i="6"/>
  <c r="N1245" i="6"/>
  <c r="L1248" i="6"/>
  <c r="M1245" i="6"/>
  <c r="I1247" i="6"/>
  <c r="O1244" i="6"/>
  <c r="P1242" i="6"/>
  <c r="R1243" i="6"/>
  <c r="Q1243" i="6"/>
  <c r="P1243" i="6"/>
  <c r="N1244" i="6"/>
  <c r="M1248" i="6"/>
  <c r="N1242" i="6"/>
  <c r="R1245" i="6"/>
  <c r="L1245" i="6"/>
  <c r="J1247" i="6"/>
  <c r="K1246" i="6"/>
  <c r="R1247" i="6"/>
  <c r="N1247" i="6"/>
  <c r="Q1247" i="6"/>
  <c r="I1245" i="6"/>
  <c r="J1246" i="6"/>
  <c r="I1246" i="6"/>
  <c r="N1243" i="6"/>
  <c r="L1244" i="6"/>
  <c r="H1246" i="6"/>
  <c r="O1243" i="6"/>
  <c r="K1244" i="6"/>
  <c r="S1236" i="6"/>
  <c r="M1244" i="6"/>
  <c r="I1244" i="6"/>
  <c r="H1244" i="6"/>
  <c r="J1244" i="6"/>
  <c r="H1247" i="6"/>
  <c r="S1235" i="6"/>
  <c r="O1242" i="6"/>
  <c r="R1246" i="6"/>
  <c r="M1242" i="6"/>
  <c r="S1240" i="6"/>
  <c r="K1242" i="6"/>
  <c r="P1248" i="6"/>
  <c r="S1238" i="6"/>
  <c r="O1248" i="6"/>
  <c r="N1248" i="6"/>
  <c r="S1239" i="6"/>
  <c r="S1237" i="6"/>
  <c r="L1246" i="6"/>
  <c r="H1248" i="6"/>
  <c r="N1246" i="6"/>
  <c r="J1248" i="6"/>
  <c r="O1246" i="6"/>
  <c r="P1246" i="6"/>
  <c r="M1246" i="6"/>
  <c r="I1248" i="6"/>
  <c r="Q1246" i="6"/>
  <c r="H1245" i="6"/>
  <c r="S1232" i="6"/>
  <c r="S1231" i="6"/>
  <c r="I1243" i="6"/>
  <c r="J1243" i="6"/>
  <c r="K1243" i="6"/>
  <c r="L1243" i="6"/>
  <c r="M1243" i="6"/>
  <c r="S1241" i="6"/>
  <c r="S1229" i="6"/>
  <c r="S1233" i="6"/>
  <c r="K1245" i="6"/>
  <c r="S1230" i="6"/>
  <c r="F1067" i="6"/>
  <c r="F1068" i="6"/>
  <c r="F1092" i="6"/>
  <c r="F1093" i="6"/>
  <c r="F1094" i="6"/>
  <c r="F1095" i="6"/>
  <c r="F1096" i="6"/>
  <c r="F1097" i="6"/>
  <c r="F1098" i="6"/>
  <c r="F1099" i="6"/>
  <c r="F1100" i="6"/>
  <c r="S1247" i="6" l="1"/>
  <c r="S1243" i="6"/>
  <c r="S1242" i="6"/>
  <c r="S1244" i="6"/>
  <c r="S1248" i="6"/>
  <c r="S1246" i="6"/>
  <c r="S1245" i="6"/>
  <c r="L1141" i="6"/>
  <c r="G1132" i="6"/>
  <c r="H1144" i="6"/>
  <c r="G1144" i="6"/>
  <c r="Q1141" i="6"/>
  <c r="G1139" i="6"/>
  <c r="H1139" i="6"/>
  <c r="I1139" i="6"/>
  <c r="J1139" i="6"/>
  <c r="K1139" i="6"/>
  <c r="L1139" i="6"/>
  <c r="M1139" i="6"/>
  <c r="N1139" i="6"/>
  <c r="O1139" i="6"/>
  <c r="P1139" i="6"/>
  <c r="Q1139" i="6"/>
  <c r="R1139" i="6"/>
  <c r="G1140" i="6"/>
  <c r="H1140" i="6"/>
  <c r="I1140" i="6"/>
  <c r="J1140" i="6"/>
  <c r="K1140" i="6"/>
  <c r="L1140" i="6"/>
  <c r="M1140" i="6"/>
  <c r="N1140" i="6"/>
  <c r="O1140" i="6"/>
  <c r="P1140" i="6"/>
  <c r="Q1140" i="6"/>
  <c r="R1140" i="6"/>
  <c r="G1141" i="6"/>
  <c r="H1141" i="6"/>
  <c r="I1141" i="6"/>
  <c r="J1141" i="6"/>
  <c r="K1141" i="6"/>
  <c r="M1141" i="6"/>
  <c r="N1141" i="6"/>
  <c r="O1141" i="6"/>
  <c r="P1141" i="6"/>
  <c r="R1141" i="6"/>
  <c r="G1142" i="6"/>
  <c r="H1142" i="6"/>
  <c r="I1142" i="6"/>
  <c r="J1142" i="6"/>
  <c r="K1142" i="6"/>
  <c r="L1142" i="6"/>
  <c r="M1142" i="6"/>
  <c r="N1142" i="6"/>
  <c r="O1142" i="6"/>
  <c r="P1142" i="6"/>
  <c r="Q1142" i="6"/>
  <c r="R1142" i="6"/>
  <c r="G1143" i="6"/>
  <c r="H1143" i="6"/>
  <c r="I1143" i="6"/>
  <c r="J1143" i="6"/>
  <c r="K1143" i="6"/>
  <c r="L1143" i="6"/>
  <c r="M1143" i="6"/>
  <c r="N1143" i="6"/>
  <c r="O1143" i="6"/>
  <c r="P1143" i="6"/>
  <c r="Q1143" i="6"/>
  <c r="R1143" i="6"/>
  <c r="I1144" i="6"/>
  <c r="J1144" i="6"/>
  <c r="K1144" i="6"/>
  <c r="L1144" i="6"/>
  <c r="M1144" i="6"/>
  <c r="N1144" i="6"/>
  <c r="O1144" i="6"/>
  <c r="P1144" i="6"/>
  <c r="Q1144" i="6"/>
  <c r="R1144" i="6"/>
  <c r="I1138" i="6"/>
  <c r="H1138" i="6"/>
  <c r="J1138" i="6"/>
  <c r="K1138" i="6"/>
  <c r="L1138" i="6"/>
  <c r="M1138" i="6"/>
  <c r="N1138" i="6"/>
  <c r="O1138" i="6"/>
  <c r="P1138" i="6"/>
  <c r="Q1138" i="6"/>
  <c r="R1138" i="6"/>
  <c r="G1138" i="6"/>
  <c r="Q1137" i="6"/>
  <c r="P1137" i="6"/>
  <c r="O1137" i="6"/>
  <c r="N1137" i="6"/>
  <c r="M1137" i="6"/>
  <c r="L1137" i="6"/>
  <c r="K1137" i="6"/>
  <c r="J1137" i="6"/>
  <c r="I1137" i="6"/>
  <c r="H1137" i="6"/>
  <c r="G1137" i="6"/>
  <c r="G1136" i="6"/>
  <c r="G1135" i="6"/>
  <c r="G1134" i="6"/>
  <c r="G1133" i="6"/>
  <c r="I1131" i="6"/>
  <c r="H1131" i="6"/>
  <c r="G1131" i="6"/>
  <c r="H1132" i="6"/>
  <c r="I1132" i="6"/>
  <c r="J1132" i="6"/>
  <c r="K1132" i="6"/>
  <c r="L1132" i="6"/>
  <c r="M1132" i="6"/>
  <c r="N1132" i="6"/>
  <c r="O1132" i="6"/>
  <c r="P1132" i="6"/>
  <c r="Q1132" i="6"/>
  <c r="R1132" i="6"/>
  <c r="H1133" i="6"/>
  <c r="I1133" i="6"/>
  <c r="J1133" i="6"/>
  <c r="K1133" i="6"/>
  <c r="L1133" i="6"/>
  <c r="L1147" i="6" s="1"/>
  <c r="M1133" i="6"/>
  <c r="N1133" i="6"/>
  <c r="O1133" i="6"/>
  <c r="P1133" i="6"/>
  <c r="Q1133" i="6"/>
  <c r="R1133" i="6"/>
  <c r="H1134" i="6"/>
  <c r="I1134" i="6"/>
  <c r="J1134" i="6"/>
  <c r="K1134" i="6"/>
  <c r="L1134" i="6"/>
  <c r="M1134" i="6"/>
  <c r="N1134" i="6"/>
  <c r="O1134" i="6"/>
  <c r="P1134" i="6"/>
  <c r="Q1134" i="6"/>
  <c r="R1134" i="6"/>
  <c r="H1135" i="6"/>
  <c r="I1135" i="6"/>
  <c r="I1149" i="6" s="1"/>
  <c r="J1135" i="6"/>
  <c r="J1149" i="6" s="1"/>
  <c r="K1135" i="6"/>
  <c r="K1149" i="6" s="1"/>
  <c r="L1135" i="6"/>
  <c r="M1135" i="6"/>
  <c r="N1135" i="6"/>
  <c r="O1135" i="6"/>
  <c r="P1135" i="6"/>
  <c r="Q1135" i="6"/>
  <c r="R1135" i="6"/>
  <c r="H1136" i="6"/>
  <c r="I1136" i="6"/>
  <c r="J1136" i="6"/>
  <c r="K1136" i="6"/>
  <c r="L1136" i="6"/>
  <c r="M1136" i="6"/>
  <c r="N1136" i="6"/>
  <c r="O1136" i="6"/>
  <c r="P1136" i="6"/>
  <c r="Q1136" i="6"/>
  <c r="R1136" i="6"/>
  <c r="R1131" i="6"/>
  <c r="Q1131" i="6"/>
  <c r="P1131" i="6"/>
  <c r="O1131" i="6"/>
  <c r="N1131" i="6"/>
  <c r="M1131" i="6"/>
  <c r="L1131" i="6"/>
  <c r="K1131" i="6"/>
  <c r="J1131" i="6"/>
  <c r="I1034" i="6"/>
  <c r="G1034" i="6"/>
  <c r="F1131" i="6"/>
  <c r="F1132" i="6"/>
  <c r="F1133" i="6"/>
  <c r="F1134" i="6"/>
  <c r="F1135" i="6"/>
  <c r="F1136" i="6"/>
  <c r="F1137" i="6"/>
  <c r="F1138" i="6"/>
  <c r="F1139" i="6"/>
  <c r="F1140" i="6"/>
  <c r="F1141" i="6"/>
  <c r="F1142" i="6"/>
  <c r="F1143" i="6"/>
  <c r="F1144" i="6"/>
  <c r="F1145" i="6"/>
  <c r="F1146" i="6"/>
  <c r="F1147" i="6"/>
  <c r="F1148" i="6"/>
  <c r="F1149" i="6"/>
  <c r="F1150" i="6"/>
  <c r="F1151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F1101" i="6"/>
  <c r="F1102" i="6"/>
  <c r="F1103" i="6"/>
  <c r="F1104" i="6"/>
  <c r="F1105" i="6"/>
  <c r="F1106" i="6"/>
  <c r="F1107" i="6"/>
  <c r="F1108" i="6"/>
  <c r="F1109" i="6"/>
  <c r="F1110" i="6"/>
  <c r="F1111" i="6"/>
  <c r="F1112" i="6"/>
  <c r="F1113" i="6"/>
  <c r="F1114" i="6"/>
  <c r="F1115" i="6"/>
  <c r="F1116" i="6"/>
  <c r="F1117" i="6"/>
  <c r="F1118" i="6"/>
  <c r="F1119" i="6"/>
  <c r="F1120" i="6"/>
  <c r="F1121" i="6"/>
  <c r="F1122" i="6"/>
  <c r="F1123" i="6"/>
  <c r="F1124" i="6"/>
  <c r="F1125" i="6"/>
  <c r="F1126" i="6"/>
  <c r="F1127" i="6"/>
  <c r="F1128" i="6"/>
  <c r="F1129" i="6"/>
  <c r="F1130" i="6"/>
  <c r="F1069" i="6"/>
  <c r="F1070" i="6"/>
  <c r="F1071" i="6"/>
  <c r="F1072" i="6"/>
  <c r="F1073" i="6"/>
  <c r="F1074" i="6"/>
  <c r="F1075" i="6"/>
  <c r="F1076" i="6"/>
  <c r="F1077" i="6"/>
  <c r="F1078" i="6"/>
  <c r="F1079" i="6"/>
  <c r="F1080" i="6"/>
  <c r="F1081" i="6"/>
  <c r="F1082" i="6"/>
  <c r="F1083" i="6"/>
  <c r="F1084" i="6"/>
  <c r="F1085" i="6"/>
  <c r="F1086" i="6"/>
  <c r="F1087" i="6"/>
  <c r="F1088" i="6"/>
  <c r="F1089" i="6"/>
  <c r="F1090" i="6"/>
  <c r="F1091" i="6"/>
  <c r="F1056" i="6"/>
  <c r="F1057" i="6"/>
  <c r="F1058" i="6"/>
  <c r="F1059" i="6"/>
  <c r="F1060" i="6"/>
  <c r="F1061" i="6"/>
  <c r="F1062" i="6"/>
  <c r="F1063" i="6"/>
  <c r="F1064" i="6"/>
  <c r="F1065" i="6"/>
  <c r="F1066" i="6"/>
  <c r="F1055" i="6"/>
  <c r="C1055" i="6"/>
  <c r="C1056" i="6"/>
  <c r="C1057" i="6"/>
  <c r="C1058" i="6"/>
  <c r="C1059" i="6"/>
  <c r="C1060" i="6"/>
  <c r="C1061" i="6"/>
  <c r="C1062" i="6"/>
  <c r="C1063" i="6"/>
  <c r="C1064" i="6"/>
  <c r="C1065" i="6"/>
  <c r="C1066" i="6"/>
  <c r="C1067" i="6"/>
  <c r="C1068" i="6"/>
  <c r="C1069" i="6"/>
  <c r="C1070" i="6"/>
  <c r="C1071" i="6"/>
  <c r="C1072" i="6"/>
  <c r="C1073" i="6"/>
  <c r="C1074" i="6"/>
  <c r="C1075" i="6"/>
  <c r="C1076" i="6"/>
  <c r="C1077" i="6"/>
  <c r="C1078" i="6"/>
  <c r="C1079" i="6"/>
  <c r="C1080" i="6"/>
  <c r="C1081" i="6"/>
  <c r="C1082" i="6"/>
  <c r="C1083" i="6"/>
  <c r="C1084" i="6"/>
  <c r="C1085" i="6"/>
  <c r="C1086" i="6"/>
  <c r="C1087" i="6"/>
  <c r="C1088" i="6"/>
  <c r="C1089" i="6"/>
  <c r="C1090" i="6"/>
  <c r="C1091" i="6"/>
  <c r="C1092" i="6"/>
  <c r="C1093" i="6"/>
  <c r="C1094" i="6"/>
  <c r="C1095" i="6"/>
  <c r="C1096" i="6"/>
  <c r="C1097" i="6"/>
  <c r="C1098" i="6"/>
  <c r="C1099" i="6"/>
  <c r="C1100" i="6"/>
  <c r="C1101" i="6"/>
  <c r="C1102" i="6"/>
  <c r="C1103" i="6"/>
  <c r="C1104" i="6"/>
  <c r="C1105" i="6"/>
  <c r="C1106" i="6"/>
  <c r="C1107" i="6"/>
  <c r="C1108" i="6"/>
  <c r="C1109" i="6"/>
  <c r="C1110" i="6"/>
  <c r="C1111" i="6"/>
  <c r="C1112" i="6"/>
  <c r="C1113" i="6"/>
  <c r="C1114" i="6"/>
  <c r="C1115" i="6"/>
  <c r="C1116" i="6"/>
  <c r="C1117" i="6"/>
  <c r="C1118" i="6"/>
  <c r="C1119" i="6"/>
  <c r="C1120" i="6"/>
  <c r="C1121" i="6"/>
  <c r="C1122" i="6"/>
  <c r="C1123" i="6"/>
  <c r="C1124" i="6"/>
  <c r="C1125" i="6"/>
  <c r="C1126" i="6"/>
  <c r="C1127" i="6"/>
  <c r="C1128" i="6"/>
  <c r="C1129" i="6"/>
  <c r="C1130" i="6"/>
  <c r="A1055" i="6"/>
  <c r="C1131" i="6"/>
  <c r="C1132" i="6"/>
  <c r="C1133" i="6"/>
  <c r="C1134" i="6"/>
  <c r="C1135" i="6"/>
  <c r="C1136" i="6"/>
  <c r="C1137" i="6"/>
  <c r="C1138" i="6"/>
  <c r="C1139" i="6"/>
  <c r="C1140" i="6"/>
  <c r="C1141" i="6"/>
  <c r="C1142" i="6"/>
  <c r="C1143" i="6"/>
  <c r="C1144" i="6"/>
  <c r="C1145" i="6"/>
  <c r="C1146" i="6"/>
  <c r="C1147" i="6"/>
  <c r="C1148" i="6"/>
  <c r="C1149" i="6"/>
  <c r="C1150" i="6"/>
  <c r="C1151" i="6"/>
  <c r="C938" i="6"/>
  <c r="O21" i="13"/>
  <c r="P21" i="13" s="1"/>
  <c r="Q21" i="13" s="1"/>
  <c r="R21" i="13" s="1"/>
  <c r="S21" i="13" s="1"/>
  <c r="T21" i="13" s="1"/>
  <c r="U21" i="13" s="1"/>
  <c r="V21" i="13" s="1"/>
  <c r="E14" i="13"/>
  <c r="E24" i="13" s="1"/>
  <c r="E36" i="12" s="1"/>
  <c r="F4" i="13"/>
  <c r="B4" i="13"/>
  <c r="A2" i="12"/>
  <c r="C1054" i="6"/>
  <c r="C1053" i="6"/>
  <c r="C1052" i="6"/>
  <c r="C1051" i="6"/>
  <c r="C1050" i="6"/>
  <c r="C1049" i="6"/>
  <c r="C1048" i="6"/>
  <c r="C1047" i="6"/>
  <c r="C1046" i="6"/>
  <c r="C1045" i="6"/>
  <c r="C1044" i="6"/>
  <c r="C1043" i="6"/>
  <c r="C1042" i="6"/>
  <c r="C1041" i="6"/>
  <c r="C1040" i="6"/>
  <c r="C1039" i="6"/>
  <c r="C1038" i="6"/>
  <c r="C1037" i="6"/>
  <c r="C1036" i="6"/>
  <c r="C1035" i="6"/>
  <c r="C1034" i="6"/>
  <c r="C1033" i="6"/>
  <c r="C1032" i="6"/>
  <c r="C1031" i="6"/>
  <c r="C1030" i="6"/>
  <c r="C1029" i="6"/>
  <c r="C1028" i="6"/>
  <c r="C1027" i="6"/>
  <c r="C1026" i="6"/>
  <c r="C1025" i="6"/>
  <c r="C1024" i="6"/>
  <c r="C1023" i="6"/>
  <c r="C1022" i="6"/>
  <c r="C1021" i="6"/>
  <c r="C1020" i="6"/>
  <c r="C1019" i="6"/>
  <c r="C1018" i="6"/>
  <c r="C1017" i="6"/>
  <c r="C1016" i="6"/>
  <c r="C1015" i="6"/>
  <c r="C1014" i="6"/>
  <c r="C1013" i="6"/>
  <c r="C1012" i="6"/>
  <c r="C1011" i="6"/>
  <c r="C1010" i="6"/>
  <c r="C1009" i="6"/>
  <c r="C1008" i="6"/>
  <c r="C1007" i="6"/>
  <c r="C1006" i="6"/>
  <c r="C1005" i="6"/>
  <c r="C1004" i="6"/>
  <c r="C1003" i="6"/>
  <c r="C1002" i="6"/>
  <c r="C1001" i="6"/>
  <c r="C1000" i="6"/>
  <c r="C999" i="6"/>
  <c r="C998" i="6"/>
  <c r="C997" i="6"/>
  <c r="C996" i="6"/>
  <c r="C995" i="6"/>
  <c r="C994" i="6"/>
  <c r="C993" i="6"/>
  <c r="C992" i="6"/>
  <c r="C991" i="6"/>
  <c r="C990" i="6"/>
  <c r="C989" i="6"/>
  <c r="C988" i="6"/>
  <c r="C987" i="6"/>
  <c r="C986" i="6"/>
  <c r="C985" i="6"/>
  <c r="C984" i="6"/>
  <c r="C983" i="6"/>
  <c r="C982" i="6"/>
  <c r="C981" i="6"/>
  <c r="C980" i="6"/>
  <c r="C979" i="6"/>
  <c r="C978" i="6"/>
  <c r="C977" i="6"/>
  <c r="C976" i="6"/>
  <c r="C975" i="6"/>
  <c r="C974" i="6"/>
  <c r="C973" i="6"/>
  <c r="C972" i="6"/>
  <c r="C971" i="6"/>
  <c r="C970" i="6"/>
  <c r="C969" i="6"/>
  <c r="C968" i="6"/>
  <c r="C967" i="6"/>
  <c r="C966" i="6"/>
  <c r="C965" i="6"/>
  <c r="C964" i="6"/>
  <c r="C963" i="6"/>
  <c r="C962" i="6"/>
  <c r="C961" i="6"/>
  <c r="C960" i="6"/>
  <c r="C959" i="6"/>
  <c r="B9" i="11"/>
  <c r="B8" i="11"/>
  <c r="N1146" i="6" l="1"/>
  <c r="F14" i="13"/>
  <c r="F24" i="13" s="1"/>
  <c r="F36" i="12" s="1"/>
  <c r="S1131" i="6"/>
  <c r="S1137" i="6"/>
  <c r="Q1147" i="6"/>
  <c r="Q1149" i="6"/>
  <c r="I1147" i="6"/>
  <c r="H1149" i="6"/>
  <c r="K1145" i="6"/>
  <c r="N1145" i="6"/>
  <c r="J1147" i="6"/>
  <c r="L1148" i="6"/>
  <c r="M1148" i="6"/>
  <c r="L1151" i="6"/>
  <c r="M1147" i="6"/>
  <c r="M1149" i="6"/>
  <c r="I1148" i="6"/>
  <c r="K1150" i="6"/>
  <c r="K1147" i="6"/>
  <c r="L1149" i="6"/>
  <c r="H1146" i="6"/>
  <c r="J1145" i="6"/>
  <c r="L1146" i="6"/>
  <c r="G1151" i="6"/>
  <c r="J1146" i="6"/>
  <c r="I1151" i="6"/>
  <c r="J1151" i="6"/>
  <c r="L1150" i="6"/>
  <c r="J1148" i="6"/>
  <c r="O1145" i="6"/>
  <c r="R1146" i="6"/>
  <c r="Q1148" i="6"/>
  <c r="Q1150" i="6"/>
  <c r="G1145" i="6"/>
  <c r="Q1146" i="6"/>
  <c r="L1145" i="6"/>
  <c r="H1148" i="6"/>
  <c r="M1145" i="6"/>
  <c r="J1150" i="6"/>
  <c r="H1145" i="6"/>
  <c r="G1149" i="6"/>
  <c r="G1150" i="6"/>
  <c r="I1146" i="6"/>
  <c r="N1150" i="6"/>
  <c r="M1151" i="6"/>
  <c r="Q1145" i="6"/>
  <c r="K1146" i="6"/>
  <c r="S1143" i="6"/>
  <c r="M1150" i="6"/>
  <c r="K1148" i="6"/>
  <c r="S1141" i="6"/>
  <c r="K1151" i="6"/>
  <c r="S1140" i="6"/>
  <c r="S1139" i="6"/>
  <c r="I1150" i="6"/>
  <c r="I1145" i="6"/>
  <c r="N1151" i="6"/>
  <c r="R1145" i="6"/>
  <c r="G1147" i="6"/>
  <c r="S1144" i="6"/>
  <c r="P1145" i="6"/>
  <c r="G1148" i="6"/>
  <c r="S1142" i="6"/>
  <c r="Q1151" i="6"/>
  <c r="G1146" i="6"/>
  <c r="M1146" i="6"/>
  <c r="S1138" i="6"/>
  <c r="O1151" i="6"/>
  <c r="H1150" i="6"/>
  <c r="R1147" i="6"/>
  <c r="H1147" i="6"/>
  <c r="H1151" i="6"/>
  <c r="R1150" i="6"/>
  <c r="R1149" i="6"/>
  <c r="R1148" i="6"/>
  <c r="P1147" i="6"/>
  <c r="P1146" i="6"/>
  <c r="N1149" i="6"/>
  <c r="S1135" i="6"/>
  <c r="R1151" i="6"/>
  <c r="P1148" i="6"/>
  <c r="O1147" i="6"/>
  <c r="O1146" i="6"/>
  <c r="P1150" i="6"/>
  <c r="P1149" i="6"/>
  <c r="O1148" i="6"/>
  <c r="N1147" i="6"/>
  <c r="P1151" i="6"/>
  <c r="O1150" i="6"/>
  <c r="O1149" i="6"/>
  <c r="N1148" i="6"/>
  <c r="S1136" i="6"/>
  <c r="S1134" i="6"/>
  <c r="S1133" i="6"/>
  <c r="S1132" i="6"/>
  <c r="B2" i="12"/>
  <c r="B3" i="12" s="1"/>
  <c r="G4" i="13"/>
  <c r="H4" i="13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39" i="6"/>
  <c r="A1040" i="6"/>
  <c r="A1041" i="6"/>
  <c r="N1034" i="6"/>
  <c r="M1034" i="6"/>
  <c r="H1034" i="6"/>
  <c r="J1034" i="6"/>
  <c r="K1034" i="6"/>
  <c r="L1034" i="6"/>
  <c r="O1034" i="6"/>
  <c r="P1034" i="6"/>
  <c r="Q1034" i="6"/>
  <c r="R1034" i="6"/>
  <c r="H1035" i="6"/>
  <c r="I1035" i="6"/>
  <c r="J1035" i="6"/>
  <c r="K1035" i="6"/>
  <c r="L1035" i="6"/>
  <c r="M1035" i="6"/>
  <c r="N1035" i="6"/>
  <c r="O1035" i="6"/>
  <c r="P1035" i="6"/>
  <c r="Q1035" i="6"/>
  <c r="R1035" i="6"/>
  <c r="H1036" i="6"/>
  <c r="I1036" i="6"/>
  <c r="J1036" i="6"/>
  <c r="K1036" i="6"/>
  <c r="L1036" i="6"/>
  <c r="M1036" i="6"/>
  <c r="N1036" i="6"/>
  <c r="O1036" i="6"/>
  <c r="P1036" i="6"/>
  <c r="Q1036" i="6"/>
  <c r="R1036" i="6"/>
  <c r="H1037" i="6"/>
  <c r="I1037" i="6"/>
  <c r="J1037" i="6"/>
  <c r="K1037" i="6"/>
  <c r="L1037" i="6"/>
  <c r="M1037" i="6"/>
  <c r="N1037" i="6"/>
  <c r="O1037" i="6"/>
  <c r="P1037" i="6"/>
  <c r="Q1037" i="6"/>
  <c r="R1037" i="6"/>
  <c r="H1038" i="6"/>
  <c r="I1038" i="6"/>
  <c r="J1038" i="6"/>
  <c r="K1038" i="6"/>
  <c r="L1038" i="6"/>
  <c r="M1038" i="6"/>
  <c r="N1038" i="6"/>
  <c r="O1038" i="6"/>
  <c r="P1038" i="6"/>
  <c r="Q1038" i="6"/>
  <c r="R1038" i="6"/>
  <c r="H1039" i="6"/>
  <c r="I1039" i="6"/>
  <c r="J1039" i="6"/>
  <c r="K1039" i="6"/>
  <c r="L1039" i="6"/>
  <c r="M1039" i="6"/>
  <c r="N1039" i="6"/>
  <c r="O1039" i="6"/>
  <c r="P1039" i="6"/>
  <c r="Q1039" i="6"/>
  <c r="R1039" i="6"/>
  <c r="H1040" i="6"/>
  <c r="I1040" i="6"/>
  <c r="J1040" i="6"/>
  <c r="K1040" i="6"/>
  <c r="L1040" i="6"/>
  <c r="M1040" i="6"/>
  <c r="N1040" i="6"/>
  <c r="O1040" i="6"/>
  <c r="P1040" i="6"/>
  <c r="Q1040" i="6"/>
  <c r="R1040" i="6"/>
  <c r="H1041" i="6"/>
  <c r="I1041" i="6"/>
  <c r="J1041" i="6"/>
  <c r="K1041" i="6"/>
  <c r="L1041" i="6"/>
  <c r="M1041" i="6"/>
  <c r="N1041" i="6"/>
  <c r="O1041" i="6"/>
  <c r="P1041" i="6"/>
  <c r="Q1041" i="6"/>
  <c r="R1041" i="6"/>
  <c r="H1042" i="6"/>
  <c r="I1042" i="6"/>
  <c r="J1042" i="6"/>
  <c r="K1042" i="6"/>
  <c r="L1042" i="6"/>
  <c r="M1042" i="6"/>
  <c r="N1042" i="6"/>
  <c r="O1042" i="6"/>
  <c r="P1042" i="6"/>
  <c r="Q1042" i="6"/>
  <c r="R1042" i="6"/>
  <c r="H1043" i="6"/>
  <c r="I1043" i="6"/>
  <c r="J1043" i="6"/>
  <c r="K1043" i="6"/>
  <c r="L1043" i="6"/>
  <c r="M1043" i="6"/>
  <c r="N1043" i="6"/>
  <c r="O1043" i="6"/>
  <c r="P1043" i="6"/>
  <c r="Q1043" i="6"/>
  <c r="R1043" i="6"/>
  <c r="H1044" i="6"/>
  <c r="I1044" i="6"/>
  <c r="J1044" i="6"/>
  <c r="K1044" i="6"/>
  <c r="L1044" i="6"/>
  <c r="M1044" i="6"/>
  <c r="N1044" i="6"/>
  <c r="O1044" i="6"/>
  <c r="P1044" i="6"/>
  <c r="Q1044" i="6"/>
  <c r="R1044" i="6"/>
  <c r="H1045" i="6"/>
  <c r="I1045" i="6"/>
  <c r="J1045" i="6"/>
  <c r="K1045" i="6"/>
  <c r="L1045" i="6"/>
  <c r="M1045" i="6"/>
  <c r="N1045" i="6"/>
  <c r="O1045" i="6"/>
  <c r="P1045" i="6"/>
  <c r="Q1045" i="6"/>
  <c r="R1045" i="6"/>
  <c r="H1046" i="6"/>
  <c r="I1046" i="6"/>
  <c r="J1046" i="6"/>
  <c r="K1046" i="6"/>
  <c r="L1046" i="6"/>
  <c r="M1046" i="6"/>
  <c r="N1046" i="6"/>
  <c r="O1046" i="6"/>
  <c r="P1046" i="6"/>
  <c r="Q1046" i="6"/>
  <c r="R1046" i="6"/>
  <c r="H1047" i="6"/>
  <c r="I1047" i="6"/>
  <c r="J1047" i="6"/>
  <c r="K1047" i="6"/>
  <c r="L1047" i="6"/>
  <c r="M1047" i="6"/>
  <c r="N1047" i="6"/>
  <c r="O1047" i="6"/>
  <c r="P1047" i="6"/>
  <c r="Q1047" i="6"/>
  <c r="R1047" i="6"/>
  <c r="G1042" i="6"/>
  <c r="G1043" i="6"/>
  <c r="G1044" i="6"/>
  <c r="G1045" i="6"/>
  <c r="G1046" i="6"/>
  <c r="G1047" i="6"/>
  <c r="G1041" i="6"/>
  <c r="G1039" i="6"/>
  <c r="G1035" i="6"/>
  <c r="G1036" i="6"/>
  <c r="G1037" i="6"/>
  <c r="G1038" i="6"/>
  <c r="G1040" i="6"/>
  <c r="F1034" i="6"/>
  <c r="F1035" i="6"/>
  <c r="F1036" i="6"/>
  <c r="F1037" i="6"/>
  <c r="F1038" i="6"/>
  <c r="F1039" i="6"/>
  <c r="F1040" i="6"/>
  <c r="F1041" i="6"/>
  <c r="F1042" i="6"/>
  <c r="F1043" i="6"/>
  <c r="F1044" i="6"/>
  <c r="F1045" i="6"/>
  <c r="F1046" i="6"/>
  <c r="F1047" i="6"/>
  <c r="F1048" i="6"/>
  <c r="F1049" i="6"/>
  <c r="F1050" i="6"/>
  <c r="F1051" i="6"/>
  <c r="F1052" i="6"/>
  <c r="F1053" i="6"/>
  <c r="F1054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F1014" i="6"/>
  <c r="F1015" i="6"/>
  <c r="F1016" i="6"/>
  <c r="F1017" i="6"/>
  <c r="F1018" i="6"/>
  <c r="F1019" i="6"/>
  <c r="F1020" i="6"/>
  <c r="F1021" i="6"/>
  <c r="F1022" i="6"/>
  <c r="F1023" i="6"/>
  <c r="F1024" i="6"/>
  <c r="F1025" i="6"/>
  <c r="F1026" i="6"/>
  <c r="F1027" i="6"/>
  <c r="F1028" i="6"/>
  <c r="F1029" i="6"/>
  <c r="F1030" i="6"/>
  <c r="F1031" i="6"/>
  <c r="F1032" i="6"/>
  <c r="F1033" i="6"/>
  <c r="A1026" i="6"/>
  <c r="A1034" i="6"/>
  <c r="A1035" i="6"/>
  <c r="A1036" i="6"/>
  <c r="A1037" i="6"/>
  <c r="A103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7" i="6"/>
  <c r="A1028" i="6"/>
  <c r="A1029" i="6"/>
  <c r="A1030" i="6"/>
  <c r="A1031" i="6"/>
  <c r="A1032" i="6"/>
  <c r="A1033" i="6"/>
  <c r="G339" i="6"/>
  <c r="G334" i="6"/>
  <c r="F337" i="6"/>
  <c r="G946" i="6"/>
  <c r="G938" i="6"/>
  <c r="G650" i="6"/>
  <c r="M1" i="9"/>
  <c r="Q938" i="6"/>
  <c r="N947" i="6"/>
  <c r="H938" i="6"/>
  <c r="I938" i="6"/>
  <c r="J938" i="6"/>
  <c r="K938" i="6"/>
  <c r="L938" i="6"/>
  <c r="M938" i="6"/>
  <c r="N938" i="6"/>
  <c r="O938" i="6"/>
  <c r="P938" i="6"/>
  <c r="R938" i="6"/>
  <c r="H939" i="6"/>
  <c r="I939" i="6"/>
  <c r="J939" i="6"/>
  <c r="K939" i="6"/>
  <c r="L939" i="6"/>
  <c r="M939" i="6"/>
  <c r="N939" i="6"/>
  <c r="O939" i="6"/>
  <c r="P939" i="6"/>
  <c r="Q939" i="6"/>
  <c r="R939" i="6"/>
  <c r="H940" i="6"/>
  <c r="I940" i="6"/>
  <c r="J940" i="6"/>
  <c r="K940" i="6"/>
  <c r="L940" i="6"/>
  <c r="M940" i="6"/>
  <c r="N940" i="6"/>
  <c r="O940" i="6"/>
  <c r="P940" i="6"/>
  <c r="Q940" i="6"/>
  <c r="R940" i="6"/>
  <c r="H941" i="6"/>
  <c r="I941" i="6"/>
  <c r="J941" i="6"/>
  <c r="K941" i="6"/>
  <c r="L941" i="6"/>
  <c r="M941" i="6"/>
  <c r="N941" i="6"/>
  <c r="O941" i="6"/>
  <c r="P941" i="6"/>
  <c r="Q941" i="6"/>
  <c r="R941" i="6"/>
  <c r="H942" i="6"/>
  <c r="I942" i="6"/>
  <c r="J942" i="6"/>
  <c r="K942" i="6"/>
  <c r="L942" i="6"/>
  <c r="M942" i="6"/>
  <c r="N942" i="6"/>
  <c r="O942" i="6"/>
  <c r="P942" i="6"/>
  <c r="Q942" i="6"/>
  <c r="R942" i="6"/>
  <c r="H943" i="6"/>
  <c r="I943" i="6"/>
  <c r="J943" i="6"/>
  <c r="K943" i="6"/>
  <c r="L943" i="6"/>
  <c r="M943" i="6"/>
  <c r="N943" i="6"/>
  <c r="O943" i="6"/>
  <c r="P943" i="6"/>
  <c r="Q943" i="6"/>
  <c r="R943" i="6"/>
  <c r="H944" i="6"/>
  <c r="I944" i="6"/>
  <c r="J944" i="6"/>
  <c r="K944" i="6"/>
  <c r="L944" i="6"/>
  <c r="M944" i="6"/>
  <c r="N944" i="6"/>
  <c r="O944" i="6"/>
  <c r="P944" i="6"/>
  <c r="Q944" i="6"/>
  <c r="R944" i="6"/>
  <c r="H945" i="6"/>
  <c r="I945" i="6"/>
  <c r="J945" i="6"/>
  <c r="K945" i="6"/>
  <c r="L945" i="6"/>
  <c r="M945" i="6"/>
  <c r="N945" i="6"/>
  <c r="O945" i="6"/>
  <c r="P945" i="6"/>
  <c r="Q945" i="6"/>
  <c r="R945" i="6"/>
  <c r="H946" i="6"/>
  <c r="I946" i="6"/>
  <c r="J946" i="6"/>
  <c r="K946" i="6"/>
  <c r="L946" i="6"/>
  <c r="M946" i="6"/>
  <c r="N946" i="6"/>
  <c r="O946" i="6"/>
  <c r="P946" i="6"/>
  <c r="Q946" i="6"/>
  <c r="R946" i="6"/>
  <c r="H947" i="6"/>
  <c r="I947" i="6"/>
  <c r="J947" i="6"/>
  <c r="K947" i="6"/>
  <c r="L947" i="6"/>
  <c r="M947" i="6"/>
  <c r="O947" i="6"/>
  <c r="P947" i="6"/>
  <c r="Q947" i="6"/>
  <c r="R947" i="6"/>
  <c r="H948" i="6"/>
  <c r="I948" i="6"/>
  <c r="J948" i="6"/>
  <c r="K948" i="6"/>
  <c r="L948" i="6"/>
  <c r="M948" i="6"/>
  <c r="N948" i="6"/>
  <c r="O948" i="6"/>
  <c r="P948" i="6"/>
  <c r="Q948" i="6"/>
  <c r="R948" i="6"/>
  <c r="H949" i="6"/>
  <c r="I949" i="6"/>
  <c r="J949" i="6"/>
  <c r="K949" i="6"/>
  <c r="L949" i="6"/>
  <c r="M949" i="6"/>
  <c r="N949" i="6"/>
  <c r="O949" i="6"/>
  <c r="P949" i="6"/>
  <c r="Q949" i="6"/>
  <c r="R949" i="6"/>
  <c r="H950" i="6"/>
  <c r="I950" i="6"/>
  <c r="J950" i="6"/>
  <c r="K950" i="6"/>
  <c r="L950" i="6"/>
  <c r="M950" i="6"/>
  <c r="N950" i="6"/>
  <c r="O950" i="6"/>
  <c r="P950" i="6"/>
  <c r="Q950" i="6"/>
  <c r="R950" i="6"/>
  <c r="H951" i="6"/>
  <c r="I951" i="6"/>
  <c r="J951" i="6"/>
  <c r="K951" i="6"/>
  <c r="L951" i="6"/>
  <c r="M951" i="6"/>
  <c r="N951" i="6"/>
  <c r="O951" i="6"/>
  <c r="P951" i="6"/>
  <c r="Q951" i="6"/>
  <c r="R951" i="6"/>
  <c r="G941" i="6"/>
  <c r="G947" i="6"/>
  <c r="G948" i="6"/>
  <c r="G949" i="6"/>
  <c r="G950" i="6"/>
  <c r="G951" i="6"/>
  <c r="G939" i="6"/>
  <c r="G940" i="6"/>
  <c r="G942" i="6"/>
  <c r="G943" i="6"/>
  <c r="G944" i="6"/>
  <c r="G842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S863" i="6"/>
  <c r="S864" i="6"/>
  <c r="S865" i="6"/>
  <c r="S866" i="6"/>
  <c r="S867" i="6"/>
  <c r="S868" i="6"/>
  <c r="S869" i="6"/>
  <c r="S870" i="6"/>
  <c r="S871" i="6"/>
  <c r="S872" i="6"/>
  <c r="S873" i="6"/>
  <c r="S874" i="6"/>
  <c r="S875" i="6"/>
  <c r="S876" i="6"/>
  <c r="S877" i="6"/>
  <c r="S878" i="6"/>
  <c r="S879" i="6"/>
  <c r="S880" i="6"/>
  <c r="S881" i="6"/>
  <c r="S882" i="6"/>
  <c r="S883" i="6"/>
  <c r="S884" i="6"/>
  <c r="S885" i="6"/>
  <c r="S886" i="6"/>
  <c r="S887" i="6"/>
  <c r="S888" i="6"/>
  <c r="S889" i="6"/>
  <c r="S890" i="6"/>
  <c r="S891" i="6"/>
  <c r="S892" i="6"/>
  <c r="S893" i="6"/>
  <c r="S894" i="6"/>
  <c r="S895" i="6"/>
  <c r="S896" i="6"/>
  <c r="S897" i="6"/>
  <c r="S898" i="6"/>
  <c r="S899" i="6"/>
  <c r="S900" i="6"/>
  <c r="S901" i="6"/>
  <c r="S902" i="6"/>
  <c r="S903" i="6"/>
  <c r="S904" i="6"/>
  <c r="S905" i="6"/>
  <c r="S906" i="6"/>
  <c r="S907" i="6"/>
  <c r="S908" i="6"/>
  <c r="S909" i="6"/>
  <c r="S910" i="6"/>
  <c r="S911" i="6"/>
  <c r="S912" i="6"/>
  <c r="S913" i="6"/>
  <c r="S914" i="6"/>
  <c r="S915" i="6"/>
  <c r="S916" i="6"/>
  <c r="S917" i="6"/>
  <c r="S918" i="6"/>
  <c r="S919" i="6"/>
  <c r="S920" i="6"/>
  <c r="S921" i="6"/>
  <c r="S922" i="6"/>
  <c r="S923" i="6"/>
  <c r="S924" i="6"/>
  <c r="S925" i="6"/>
  <c r="S926" i="6"/>
  <c r="S927" i="6"/>
  <c r="S928" i="6"/>
  <c r="S929" i="6"/>
  <c r="S930" i="6"/>
  <c r="S931" i="6"/>
  <c r="S932" i="6"/>
  <c r="S933" i="6"/>
  <c r="S934" i="6"/>
  <c r="S935" i="6"/>
  <c r="S936" i="6"/>
  <c r="S937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C937" i="6"/>
  <c r="C936" i="6"/>
  <c r="C935" i="6"/>
  <c r="C934" i="6"/>
  <c r="C933" i="6"/>
  <c r="C932" i="6"/>
  <c r="C931" i="6"/>
  <c r="C930" i="6"/>
  <c r="C929" i="6"/>
  <c r="C928" i="6"/>
  <c r="C927" i="6"/>
  <c r="C926" i="6"/>
  <c r="C925" i="6"/>
  <c r="C924" i="6"/>
  <c r="C923" i="6"/>
  <c r="C922" i="6"/>
  <c r="C921" i="6"/>
  <c r="C920" i="6"/>
  <c r="C919" i="6"/>
  <c r="C918" i="6"/>
  <c r="C917" i="6"/>
  <c r="C916" i="6"/>
  <c r="C915" i="6"/>
  <c r="C914" i="6"/>
  <c r="C913" i="6"/>
  <c r="C912" i="6"/>
  <c r="C911" i="6"/>
  <c r="C910" i="6"/>
  <c r="C909" i="6"/>
  <c r="C908" i="6"/>
  <c r="C907" i="6"/>
  <c r="C906" i="6"/>
  <c r="C905" i="6"/>
  <c r="C904" i="6"/>
  <c r="C903" i="6"/>
  <c r="C902" i="6"/>
  <c r="C901" i="6"/>
  <c r="C900" i="6"/>
  <c r="C899" i="6"/>
  <c r="C898" i="6"/>
  <c r="C897" i="6"/>
  <c r="C896" i="6"/>
  <c r="C895" i="6"/>
  <c r="C894" i="6"/>
  <c r="C893" i="6"/>
  <c r="C892" i="6"/>
  <c r="C891" i="6"/>
  <c r="C890" i="6"/>
  <c r="C889" i="6"/>
  <c r="C888" i="6"/>
  <c r="C887" i="6"/>
  <c r="C886" i="6"/>
  <c r="C885" i="6"/>
  <c r="C884" i="6"/>
  <c r="C883" i="6"/>
  <c r="C882" i="6"/>
  <c r="C881" i="6"/>
  <c r="C880" i="6"/>
  <c r="C879" i="6"/>
  <c r="C878" i="6"/>
  <c r="C877" i="6"/>
  <c r="C876" i="6"/>
  <c r="C875" i="6"/>
  <c r="C874" i="6"/>
  <c r="C873" i="6"/>
  <c r="C872" i="6"/>
  <c r="C871" i="6"/>
  <c r="C870" i="6"/>
  <c r="C869" i="6"/>
  <c r="C868" i="6"/>
  <c r="C867" i="6"/>
  <c r="C866" i="6"/>
  <c r="C865" i="6"/>
  <c r="C864" i="6"/>
  <c r="C863" i="6"/>
  <c r="G14" i="13" l="1"/>
  <c r="G24" i="13" s="1"/>
  <c r="G36" i="12" s="1"/>
  <c r="I955" i="6"/>
  <c r="S1145" i="6"/>
  <c r="S1150" i="6"/>
  <c r="S1148" i="6"/>
  <c r="S1151" i="6"/>
  <c r="S1146" i="6"/>
  <c r="S1147" i="6"/>
  <c r="S1149" i="6"/>
  <c r="H1049" i="6"/>
  <c r="J1049" i="6"/>
  <c r="G1054" i="6"/>
  <c r="I4" i="13"/>
  <c r="H14" i="13"/>
  <c r="H24" i="13" s="1"/>
  <c r="H36" i="12" s="1"/>
  <c r="N1050" i="6"/>
  <c r="J1048" i="6"/>
  <c r="O1053" i="6"/>
  <c r="I1054" i="6"/>
  <c r="H1053" i="6"/>
  <c r="R1051" i="6"/>
  <c r="Q1050" i="6"/>
  <c r="P1049" i="6"/>
  <c r="O1048" i="6"/>
  <c r="M1049" i="6"/>
  <c r="Q1053" i="6"/>
  <c r="P958" i="6"/>
  <c r="O957" i="6"/>
  <c r="N956" i="6"/>
  <c r="I952" i="6"/>
  <c r="Q957" i="6"/>
  <c r="P1052" i="6"/>
  <c r="O1051" i="6"/>
  <c r="G1050" i="6"/>
  <c r="K952" i="6"/>
  <c r="O1054" i="6"/>
  <c r="N1053" i="6"/>
  <c r="M1052" i="6"/>
  <c r="L1051" i="6"/>
  <c r="K1050" i="6"/>
  <c r="L1048" i="6"/>
  <c r="Q953" i="6"/>
  <c r="J958" i="6"/>
  <c r="I957" i="6"/>
  <c r="H956" i="6"/>
  <c r="Q958" i="6"/>
  <c r="R1054" i="6"/>
  <c r="H955" i="6"/>
  <c r="O1052" i="6"/>
  <c r="M1050" i="6"/>
  <c r="I1048" i="6"/>
  <c r="L1050" i="6"/>
  <c r="G1052" i="6"/>
  <c r="O956" i="6"/>
  <c r="H1054" i="6"/>
  <c r="R1052" i="6"/>
  <c r="Q1051" i="6"/>
  <c r="P1050" i="6"/>
  <c r="O1049" i="6"/>
  <c r="H1048" i="6"/>
  <c r="S1046" i="6"/>
  <c r="G958" i="6"/>
  <c r="Q1054" i="6"/>
  <c r="P1053" i="6"/>
  <c r="N1051" i="6"/>
  <c r="L1049" i="6"/>
  <c r="G957" i="6"/>
  <c r="P1054" i="6"/>
  <c r="N1052" i="6"/>
  <c r="M1051" i="6"/>
  <c r="K1049" i="6"/>
  <c r="S1047" i="6"/>
  <c r="S1045" i="6"/>
  <c r="S1043" i="6"/>
  <c r="N1054" i="6"/>
  <c r="M1053" i="6"/>
  <c r="L1052" i="6"/>
  <c r="K1051" i="6"/>
  <c r="J1050" i="6"/>
  <c r="H957" i="6"/>
  <c r="R955" i="6"/>
  <c r="Q954" i="6"/>
  <c r="P953" i="6"/>
  <c r="G1051" i="6"/>
  <c r="M1054" i="6"/>
  <c r="L1053" i="6"/>
  <c r="K1052" i="6"/>
  <c r="J1051" i="6"/>
  <c r="I1050" i="6"/>
  <c r="M952" i="6"/>
  <c r="R1053" i="6"/>
  <c r="Q1052" i="6"/>
  <c r="P1051" i="6"/>
  <c r="O1050" i="6"/>
  <c r="N1049" i="6"/>
  <c r="L1054" i="6"/>
  <c r="K1053" i="6"/>
  <c r="J1052" i="6"/>
  <c r="I1051" i="6"/>
  <c r="H1050" i="6"/>
  <c r="R1048" i="6"/>
  <c r="O958" i="6"/>
  <c r="M956" i="6"/>
  <c r="H952" i="6"/>
  <c r="G1053" i="6"/>
  <c r="K1048" i="6"/>
  <c r="I1053" i="6"/>
  <c r="H1052" i="6"/>
  <c r="R1050" i="6"/>
  <c r="Q1049" i="6"/>
  <c r="P1048" i="6"/>
  <c r="P957" i="6"/>
  <c r="M954" i="6"/>
  <c r="L953" i="6"/>
  <c r="S1041" i="6"/>
  <c r="S1042" i="6"/>
  <c r="S1035" i="6"/>
  <c r="J1053" i="6"/>
  <c r="I1052" i="6"/>
  <c r="S1037" i="6"/>
  <c r="R1049" i="6"/>
  <c r="Q1048" i="6"/>
  <c r="N955" i="6"/>
  <c r="S1044" i="6"/>
  <c r="I1049" i="6"/>
  <c r="P955" i="6"/>
  <c r="L952" i="6"/>
  <c r="K958" i="6"/>
  <c r="J957" i="6"/>
  <c r="I956" i="6"/>
  <c r="R953" i="6"/>
  <c r="P952" i="6"/>
  <c r="S1034" i="6"/>
  <c r="J952" i="6"/>
  <c r="S1036" i="6"/>
  <c r="S1039" i="6"/>
  <c r="H1051" i="6"/>
  <c r="G1048" i="6"/>
  <c r="S1040" i="6"/>
  <c r="S1038" i="6"/>
  <c r="K1054" i="6"/>
  <c r="G1049" i="6"/>
  <c r="J1054" i="6"/>
  <c r="N1048" i="6"/>
  <c r="M1048" i="6"/>
  <c r="G953" i="6"/>
  <c r="R957" i="6"/>
  <c r="Q956" i="6"/>
  <c r="O954" i="6"/>
  <c r="N953" i="6"/>
  <c r="N954" i="6"/>
  <c r="M955" i="6"/>
  <c r="L954" i="6"/>
  <c r="K953" i="6"/>
  <c r="N957" i="6"/>
  <c r="L955" i="6"/>
  <c r="K954" i="6"/>
  <c r="J953" i="6"/>
  <c r="N952" i="6"/>
  <c r="S948" i="6"/>
  <c r="P954" i="6"/>
  <c r="L958" i="6"/>
  <c r="K957" i="6"/>
  <c r="J956" i="6"/>
  <c r="H954" i="6"/>
  <c r="R952" i="6"/>
  <c r="S949" i="6"/>
  <c r="G956" i="6"/>
  <c r="R958" i="6"/>
  <c r="N958" i="6"/>
  <c r="M957" i="6"/>
  <c r="P956" i="6"/>
  <c r="L956" i="6"/>
  <c r="O955" i="6"/>
  <c r="K955" i="6"/>
  <c r="R954" i="6"/>
  <c r="J954" i="6"/>
  <c r="M953" i="6"/>
  <c r="I953" i="6"/>
  <c r="O952" i="6"/>
  <c r="S951" i="6"/>
  <c r="G952" i="6"/>
  <c r="O953" i="6"/>
  <c r="I958" i="6"/>
  <c r="K956" i="6"/>
  <c r="J955" i="6"/>
  <c r="H953" i="6"/>
  <c r="Q952" i="6"/>
  <c r="G954" i="6"/>
  <c r="S944" i="6"/>
  <c r="S943" i="6"/>
  <c r="S940" i="6"/>
  <c r="S946" i="6"/>
  <c r="M958" i="6"/>
  <c r="L957" i="6"/>
  <c r="I954" i="6"/>
  <c r="S942" i="6"/>
  <c r="S945" i="6"/>
  <c r="H958" i="6"/>
  <c r="R956" i="6"/>
  <c r="Q955" i="6"/>
  <c r="S941" i="6"/>
  <c r="G955" i="6"/>
  <c r="S947" i="6"/>
  <c r="S939" i="6"/>
  <c r="S950" i="6"/>
  <c r="S938" i="6"/>
  <c r="G850" i="6"/>
  <c r="H850" i="6"/>
  <c r="I850" i="6"/>
  <c r="J850" i="6"/>
  <c r="K850" i="6"/>
  <c r="L850" i="6"/>
  <c r="M850" i="6"/>
  <c r="N850" i="6"/>
  <c r="O850" i="6"/>
  <c r="P850" i="6"/>
  <c r="Q850" i="6"/>
  <c r="R850" i="6"/>
  <c r="G851" i="6"/>
  <c r="H851" i="6"/>
  <c r="I851" i="6"/>
  <c r="J851" i="6"/>
  <c r="K851" i="6"/>
  <c r="L851" i="6"/>
  <c r="M851" i="6"/>
  <c r="N851" i="6"/>
  <c r="O851" i="6"/>
  <c r="P851" i="6"/>
  <c r="Q851" i="6"/>
  <c r="R851" i="6"/>
  <c r="G852" i="6"/>
  <c r="H852" i="6"/>
  <c r="I852" i="6"/>
  <c r="J852" i="6"/>
  <c r="K852" i="6"/>
  <c r="L852" i="6"/>
  <c r="M852" i="6"/>
  <c r="N852" i="6"/>
  <c r="O852" i="6"/>
  <c r="P852" i="6"/>
  <c r="Q852" i="6"/>
  <c r="R852" i="6"/>
  <c r="G853" i="6"/>
  <c r="H853" i="6"/>
  <c r="I853" i="6"/>
  <c r="J853" i="6"/>
  <c r="K853" i="6"/>
  <c r="L853" i="6"/>
  <c r="M853" i="6"/>
  <c r="N853" i="6"/>
  <c r="O853" i="6"/>
  <c r="P853" i="6"/>
  <c r="Q853" i="6"/>
  <c r="R853" i="6"/>
  <c r="G854" i="6"/>
  <c r="H854" i="6"/>
  <c r="I854" i="6"/>
  <c r="J854" i="6"/>
  <c r="K854" i="6"/>
  <c r="L854" i="6"/>
  <c r="M854" i="6"/>
  <c r="N854" i="6"/>
  <c r="O854" i="6"/>
  <c r="P854" i="6"/>
  <c r="Q854" i="6"/>
  <c r="R854" i="6"/>
  <c r="G855" i="6"/>
  <c r="H855" i="6"/>
  <c r="I855" i="6"/>
  <c r="J855" i="6"/>
  <c r="K855" i="6"/>
  <c r="L855" i="6"/>
  <c r="M855" i="6"/>
  <c r="N855" i="6"/>
  <c r="O855" i="6"/>
  <c r="P855" i="6"/>
  <c r="Q855" i="6"/>
  <c r="R855" i="6"/>
  <c r="H849" i="6"/>
  <c r="I849" i="6"/>
  <c r="J849" i="6"/>
  <c r="K849" i="6"/>
  <c r="L849" i="6"/>
  <c r="M849" i="6"/>
  <c r="N849" i="6"/>
  <c r="O849" i="6"/>
  <c r="P849" i="6"/>
  <c r="Q849" i="6"/>
  <c r="R849" i="6"/>
  <c r="G843" i="6"/>
  <c r="H843" i="6"/>
  <c r="I843" i="6"/>
  <c r="J843" i="6"/>
  <c r="K843" i="6"/>
  <c r="L843" i="6"/>
  <c r="M843" i="6"/>
  <c r="N843" i="6"/>
  <c r="O843" i="6"/>
  <c r="P843" i="6"/>
  <c r="Q843" i="6"/>
  <c r="R843" i="6"/>
  <c r="G844" i="6"/>
  <c r="H844" i="6"/>
  <c r="I844" i="6"/>
  <c r="J844" i="6"/>
  <c r="K844" i="6"/>
  <c r="L844" i="6"/>
  <c r="M844" i="6"/>
  <c r="N844" i="6"/>
  <c r="O844" i="6"/>
  <c r="P844" i="6"/>
  <c r="Q844" i="6"/>
  <c r="R844" i="6"/>
  <c r="G845" i="6"/>
  <c r="H845" i="6"/>
  <c r="I845" i="6"/>
  <c r="J845" i="6"/>
  <c r="K845" i="6"/>
  <c r="L845" i="6"/>
  <c r="M845" i="6"/>
  <c r="N845" i="6"/>
  <c r="O845" i="6"/>
  <c r="P845" i="6"/>
  <c r="Q845" i="6"/>
  <c r="R845" i="6"/>
  <c r="G846" i="6"/>
  <c r="H846" i="6"/>
  <c r="I846" i="6"/>
  <c r="J846" i="6"/>
  <c r="K846" i="6"/>
  <c r="L846" i="6"/>
  <c r="M846" i="6"/>
  <c r="N846" i="6"/>
  <c r="O846" i="6"/>
  <c r="P846" i="6"/>
  <c r="Q846" i="6"/>
  <c r="R846" i="6"/>
  <c r="G847" i="6"/>
  <c r="H847" i="6"/>
  <c r="I847" i="6"/>
  <c r="J847" i="6"/>
  <c r="K847" i="6"/>
  <c r="L847" i="6"/>
  <c r="M847" i="6"/>
  <c r="N847" i="6"/>
  <c r="O847" i="6"/>
  <c r="P847" i="6"/>
  <c r="Q847" i="6"/>
  <c r="R847" i="6"/>
  <c r="G848" i="6"/>
  <c r="H848" i="6"/>
  <c r="I848" i="6"/>
  <c r="J848" i="6"/>
  <c r="K848" i="6"/>
  <c r="L848" i="6"/>
  <c r="M848" i="6"/>
  <c r="N848" i="6"/>
  <c r="O848" i="6"/>
  <c r="P848" i="6"/>
  <c r="Q848" i="6"/>
  <c r="R848" i="6"/>
  <c r="H842" i="6"/>
  <c r="I842" i="6"/>
  <c r="J842" i="6"/>
  <c r="K842" i="6"/>
  <c r="L842" i="6"/>
  <c r="M842" i="6"/>
  <c r="N842" i="6"/>
  <c r="O842" i="6"/>
  <c r="P842" i="6"/>
  <c r="Q842" i="6"/>
  <c r="R842" i="6"/>
  <c r="S1053" i="6" l="1"/>
  <c r="S1054" i="6"/>
  <c r="J4" i="13"/>
  <c r="I14" i="13"/>
  <c r="I24" i="13" s="1"/>
  <c r="I36" i="12" s="1"/>
  <c r="O856" i="6"/>
  <c r="N862" i="6"/>
  <c r="N861" i="6"/>
  <c r="N860" i="6"/>
  <c r="N859" i="6"/>
  <c r="N858" i="6"/>
  <c r="N857" i="6"/>
  <c r="S1050" i="6"/>
  <c r="S1052" i="6"/>
  <c r="J862" i="6"/>
  <c r="J859" i="6"/>
  <c r="J860" i="6"/>
  <c r="K856" i="6"/>
  <c r="J858" i="6"/>
  <c r="J861" i="6"/>
  <c r="J857" i="6"/>
  <c r="Q858" i="6"/>
  <c r="I858" i="6"/>
  <c r="S1051" i="6"/>
  <c r="S1049" i="6"/>
  <c r="N856" i="6"/>
  <c r="M862" i="6"/>
  <c r="M861" i="6"/>
  <c r="M860" i="6"/>
  <c r="M859" i="6"/>
  <c r="M858" i="6"/>
  <c r="M857" i="6"/>
  <c r="S1048" i="6"/>
  <c r="S957" i="6"/>
  <c r="L862" i="6"/>
  <c r="P861" i="6"/>
  <c r="L860" i="6"/>
  <c r="P859" i="6"/>
  <c r="L858" i="6"/>
  <c r="P857" i="6"/>
  <c r="S854" i="6"/>
  <c r="S954" i="6"/>
  <c r="L856" i="6"/>
  <c r="K862" i="6"/>
  <c r="K861" i="6"/>
  <c r="K859" i="6"/>
  <c r="K858" i="6"/>
  <c r="K857" i="6"/>
  <c r="M856" i="6"/>
  <c r="P862" i="6"/>
  <c r="L861" i="6"/>
  <c r="P860" i="6"/>
  <c r="L859" i="6"/>
  <c r="P858" i="6"/>
  <c r="L857" i="6"/>
  <c r="S956" i="6"/>
  <c r="S958" i="6"/>
  <c r="S955" i="6"/>
  <c r="S952" i="6"/>
  <c r="S953" i="6"/>
  <c r="R862" i="6"/>
  <c r="R861" i="6"/>
  <c r="R860" i="6"/>
  <c r="R859" i="6"/>
  <c r="R858" i="6"/>
  <c r="R857" i="6"/>
  <c r="I861" i="6"/>
  <c r="Q860" i="6"/>
  <c r="I862" i="6"/>
  <c r="K860" i="6"/>
  <c r="I860" i="6"/>
  <c r="I856" i="6"/>
  <c r="H861" i="6"/>
  <c r="H859" i="6"/>
  <c r="H857" i="6"/>
  <c r="I859" i="6"/>
  <c r="I857" i="6"/>
  <c r="H862" i="6"/>
  <c r="H860" i="6"/>
  <c r="H858" i="6"/>
  <c r="H856" i="6"/>
  <c r="G862" i="6"/>
  <c r="G861" i="6"/>
  <c r="G860" i="6"/>
  <c r="G859" i="6"/>
  <c r="G858" i="6"/>
  <c r="G857" i="6"/>
  <c r="Q862" i="6"/>
  <c r="R856" i="6"/>
  <c r="Q861" i="6"/>
  <c r="Q857" i="6"/>
  <c r="Q856" i="6"/>
  <c r="P856" i="6"/>
  <c r="O862" i="6"/>
  <c r="O861" i="6"/>
  <c r="O860" i="6"/>
  <c r="O859" i="6"/>
  <c r="O858" i="6"/>
  <c r="O857" i="6"/>
  <c r="J856" i="6"/>
  <c r="Q859" i="6"/>
  <c r="G747" i="6"/>
  <c r="G753" i="6"/>
  <c r="K4" i="13" l="1"/>
  <c r="J14" i="13"/>
  <c r="J24" i="13" s="1"/>
  <c r="J36" i="12" s="1"/>
  <c r="G849" i="6"/>
  <c r="G856" i="6" s="1"/>
  <c r="G740" i="6"/>
  <c r="G754" i="6" s="1"/>
  <c r="S844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43" i="6"/>
  <c r="C844" i="6"/>
  <c r="C845" i="6"/>
  <c r="C846" i="6"/>
  <c r="C847" i="6"/>
  <c r="C848" i="6"/>
  <c r="F841" i="6"/>
  <c r="S838" i="6"/>
  <c r="S841" i="6"/>
  <c r="S763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2" i="6"/>
  <c r="F843" i="6"/>
  <c r="F844" i="6"/>
  <c r="F845" i="6"/>
  <c r="F846" i="6"/>
  <c r="F847" i="6"/>
  <c r="F848" i="6"/>
  <c r="G746" i="6"/>
  <c r="H740" i="6"/>
  <c r="I740" i="6"/>
  <c r="J740" i="6"/>
  <c r="K740" i="6"/>
  <c r="L740" i="6"/>
  <c r="M740" i="6"/>
  <c r="N740" i="6"/>
  <c r="O740" i="6"/>
  <c r="P740" i="6"/>
  <c r="Q740" i="6"/>
  <c r="R740" i="6"/>
  <c r="G741" i="6"/>
  <c r="H741" i="6"/>
  <c r="I741" i="6"/>
  <c r="J741" i="6"/>
  <c r="K741" i="6"/>
  <c r="L741" i="6"/>
  <c r="M741" i="6"/>
  <c r="N741" i="6"/>
  <c r="O741" i="6"/>
  <c r="P741" i="6"/>
  <c r="Q741" i="6"/>
  <c r="R741" i="6"/>
  <c r="G742" i="6"/>
  <c r="H742" i="6"/>
  <c r="I742" i="6"/>
  <c r="J742" i="6"/>
  <c r="K742" i="6"/>
  <c r="L742" i="6"/>
  <c r="M742" i="6"/>
  <c r="N742" i="6"/>
  <c r="O742" i="6"/>
  <c r="P742" i="6"/>
  <c r="Q742" i="6"/>
  <c r="R742" i="6"/>
  <c r="G743" i="6"/>
  <c r="H743" i="6"/>
  <c r="I743" i="6"/>
  <c r="J743" i="6"/>
  <c r="K743" i="6"/>
  <c r="L743" i="6"/>
  <c r="M743" i="6"/>
  <c r="N743" i="6"/>
  <c r="O743" i="6"/>
  <c r="P743" i="6"/>
  <c r="Q743" i="6"/>
  <c r="R743" i="6"/>
  <c r="G744" i="6"/>
  <c r="H744" i="6"/>
  <c r="I744" i="6"/>
  <c r="J744" i="6"/>
  <c r="K744" i="6"/>
  <c r="L744" i="6"/>
  <c r="M744" i="6"/>
  <c r="N744" i="6"/>
  <c r="O744" i="6"/>
  <c r="P744" i="6"/>
  <c r="Q744" i="6"/>
  <c r="R744" i="6"/>
  <c r="G745" i="6"/>
  <c r="H745" i="6"/>
  <c r="I745" i="6"/>
  <c r="J745" i="6"/>
  <c r="K745" i="6"/>
  <c r="L745" i="6"/>
  <c r="M745" i="6"/>
  <c r="N745" i="6"/>
  <c r="O745" i="6"/>
  <c r="P745" i="6"/>
  <c r="Q745" i="6"/>
  <c r="R745" i="6"/>
  <c r="H746" i="6"/>
  <c r="I746" i="6"/>
  <c r="J746" i="6"/>
  <c r="K746" i="6"/>
  <c r="L746" i="6"/>
  <c r="M746" i="6"/>
  <c r="N746" i="6"/>
  <c r="O746" i="6"/>
  <c r="P746" i="6"/>
  <c r="Q746" i="6"/>
  <c r="R746" i="6"/>
  <c r="H747" i="6"/>
  <c r="I747" i="6"/>
  <c r="J747" i="6"/>
  <c r="K747" i="6"/>
  <c r="L747" i="6"/>
  <c r="M747" i="6"/>
  <c r="N747" i="6"/>
  <c r="O747" i="6"/>
  <c r="P747" i="6"/>
  <c r="Q747" i="6"/>
  <c r="R747" i="6"/>
  <c r="G748" i="6"/>
  <c r="H748" i="6"/>
  <c r="I748" i="6"/>
  <c r="J748" i="6"/>
  <c r="K748" i="6"/>
  <c r="L748" i="6"/>
  <c r="M748" i="6"/>
  <c r="N748" i="6"/>
  <c r="O748" i="6"/>
  <c r="P748" i="6"/>
  <c r="Q748" i="6"/>
  <c r="R748" i="6"/>
  <c r="G749" i="6"/>
  <c r="H749" i="6"/>
  <c r="I749" i="6"/>
  <c r="J749" i="6"/>
  <c r="K749" i="6"/>
  <c r="L749" i="6"/>
  <c r="M749" i="6"/>
  <c r="N749" i="6"/>
  <c r="O749" i="6"/>
  <c r="P749" i="6"/>
  <c r="Q749" i="6"/>
  <c r="R749" i="6"/>
  <c r="G750" i="6"/>
  <c r="H750" i="6"/>
  <c r="I750" i="6"/>
  <c r="J750" i="6"/>
  <c r="K750" i="6"/>
  <c r="L750" i="6"/>
  <c r="M750" i="6"/>
  <c r="N750" i="6"/>
  <c r="O750" i="6"/>
  <c r="P750" i="6"/>
  <c r="Q750" i="6"/>
  <c r="R750" i="6"/>
  <c r="G751" i="6"/>
  <c r="H751" i="6"/>
  <c r="I751" i="6"/>
  <c r="J751" i="6"/>
  <c r="K751" i="6"/>
  <c r="L751" i="6"/>
  <c r="M751" i="6"/>
  <c r="N751" i="6"/>
  <c r="O751" i="6"/>
  <c r="P751" i="6"/>
  <c r="Q751" i="6"/>
  <c r="R751" i="6"/>
  <c r="G752" i="6"/>
  <c r="H752" i="6"/>
  <c r="I752" i="6"/>
  <c r="J752" i="6"/>
  <c r="K752" i="6"/>
  <c r="L752" i="6"/>
  <c r="M752" i="6"/>
  <c r="N752" i="6"/>
  <c r="O752" i="6"/>
  <c r="P752" i="6"/>
  <c r="Q752" i="6"/>
  <c r="R752" i="6"/>
  <c r="H753" i="6"/>
  <c r="I753" i="6"/>
  <c r="J753" i="6"/>
  <c r="K753" i="6"/>
  <c r="L753" i="6"/>
  <c r="M753" i="6"/>
  <c r="N753" i="6"/>
  <c r="O753" i="6"/>
  <c r="P753" i="6"/>
  <c r="Q753" i="6"/>
  <c r="R753" i="6"/>
  <c r="S761" i="6"/>
  <c r="S762" i="6"/>
  <c r="S764" i="6"/>
  <c r="S765" i="6"/>
  <c r="S766" i="6"/>
  <c r="S767" i="6"/>
  <c r="S768" i="6"/>
  <c r="S769" i="6"/>
  <c r="S770" i="6"/>
  <c r="S771" i="6"/>
  <c r="S772" i="6"/>
  <c r="S773" i="6"/>
  <c r="S774" i="6"/>
  <c r="S775" i="6"/>
  <c r="S776" i="6"/>
  <c r="S777" i="6"/>
  <c r="S778" i="6"/>
  <c r="S779" i="6"/>
  <c r="S780" i="6"/>
  <c r="S781" i="6"/>
  <c r="S782" i="6"/>
  <c r="S783" i="6"/>
  <c r="S784" i="6"/>
  <c r="S785" i="6"/>
  <c r="S786" i="6"/>
  <c r="S787" i="6"/>
  <c r="S788" i="6"/>
  <c r="S789" i="6"/>
  <c r="S790" i="6"/>
  <c r="S791" i="6"/>
  <c r="S792" i="6"/>
  <c r="S793" i="6"/>
  <c r="S794" i="6"/>
  <c r="S795" i="6"/>
  <c r="S796" i="6"/>
  <c r="S797" i="6"/>
  <c r="S798" i="6"/>
  <c r="S799" i="6"/>
  <c r="S800" i="6"/>
  <c r="S801" i="6"/>
  <c r="S802" i="6"/>
  <c r="S803" i="6"/>
  <c r="S804" i="6"/>
  <c r="S805" i="6"/>
  <c r="S806" i="6"/>
  <c r="S807" i="6"/>
  <c r="S808" i="6"/>
  <c r="S809" i="6"/>
  <c r="S810" i="6"/>
  <c r="S811" i="6"/>
  <c r="S812" i="6"/>
  <c r="S813" i="6"/>
  <c r="S814" i="6"/>
  <c r="S815" i="6"/>
  <c r="S816" i="6"/>
  <c r="S817" i="6"/>
  <c r="S818" i="6"/>
  <c r="S819" i="6"/>
  <c r="S820" i="6"/>
  <c r="S821" i="6"/>
  <c r="S822" i="6"/>
  <c r="S823" i="6"/>
  <c r="S824" i="6"/>
  <c r="S825" i="6"/>
  <c r="S826" i="6"/>
  <c r="S827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662" i="6"/>
  <c r="C659" i="6"/>
  <c r="L4" i="13" l="1"/>
  <c r="K14" i="13"/>
  <c r="K24" i="13" s="1"/>
  <c r="K36" i="12" s="1"/>
  <c r="R760" i="6"/>
  <c r="Q759" i="6"/>
  <c r="Q758" i="6"/>
  <c r="Q757" i="6"/>
  <c r="Q756" i="6"/>
  <c r="Q755" i="6"/>
  <c r="Q754" i="6"/>
  <c r="Q760" i="6"/>
  <c r="P759" i="6"/>
  <c r="P758" i="6"/>
  <c r="P757" i="6"/>
  <c r="P756" i="6"/>
  <c r="P755" i="6"/>
  <c r="P754" i="6"/>
  <c r="L756" i="6"/>
  <c r="O756" i="6"/>
  <c r="L758" i="6"/>
  <c r="L757" i="6"/>
  <c r="L755" i="6"/>
  <c r="L754" i="6"/>
  <c r="M758" i="6"/>
  <c r="M757" i="6"/>
  <c r="M756" i="6"/>
  <c r="M755" i="6"/>
  <c r="M754" i="6"/>
  <c r="P760" i="6"/>
  <c r="O759" i="6"/>
  <c r="O758" i="6"/>
  <c r="G758" i="6"/>
  <c r="O757" i="6"/>
  <c r="G757" i="6"/>
  <c r="G756" i="6"/>
  <c r="O755" i="6"/>
  <c r="G755" i="6"/>
  <c r="O754" i="6"/>
  <c r="K760" i="6"/>
  <c r="J759" i="6"/>
  <c r="J758" i="6"/>
  <c r="J757" i="6"/>
  <c r="J756" i="6"/>
  <c r="R755" i="6"/>
  <c r="J755" i="6"/>
  <c r="R754" i="6"/>
  <c r="J754" i="6"/>
  <c r="M760" i="6"/>
  <c r="L759" i="6"/>
  <c r="K758" i="6"/>
  <c r="K755" i="6"/>
  <c r="L760" i="6"/>
  <c r="K757" i="6"/>
  <c r="K754" i="6"/>
  <c r="K759" i="6"/>
  <c r="K756" i="6"/>
  <c r="H760" i="6"/>
  <c r="G759" i="6"/>
  <c r="R756" i="6"/>
  <c r="N756" i="6"/>
  <c r="N754" i="6"/>
  <c r="N755" i="6"/>
  <c r="S855" i="6"/>
  <c r="S853" i="6"/>
  <c r="S852" i="6"/>
  <c r="S851" i="6"/>
  <c r="S850" i="6"/>
  <c r="S848" i="6"/>
  <c r="S847" i="6"/>
  <c r="S846" i="6"/>
  <c r="S845" i="6"/>
  <c r="S858" i="6"/>
  <c r="K7" i="13" s="1"/>
  <c r="S857" i="6"/>
  <c r="K6" i="13" s="1"/>
  <c r="S861" i="6"/>
  <c r="K10" i="13" s="1"/>
  <c r="S843" i="6"/>
  <c r="S849" i="6"/>
  <c r="S862" i="6"/>
  <c r="K11" i="13" s="1"/>
  <c r="S856" i="6"/>
  <c r="K5" i="13" s="1"/>
  <c r="S842" i="6"/>
  <c r="S833" i="6"/>
  <c r="S836" i="6"/>
  <c r="S834" i="6"/>
  <c r="S832" i="6"/>
  <c r="S831" i="6"/>
  <c r="S830" i="6"/>
  <c r="S840" i="6"/>
  <c r="S839" i="6"/>
  <c r="S837" i="6"/>
  <c r="S829" i="6"/>
  <c r="S835" i="6"/>
  <c r="S828" i="6"/>
  <c r="O760" i="6"/>
  <c r="N760" i="6"/>
  <c r="M759" i="6"/>
  <c r="N759" i="6"/>
  <c r="N758" i="6"/>
  <c r="N757" i="6"/>
  <c r="J760" i="6"/>
  <c r="I759" i="6"/>
  <c r="I758" i="6"/>
  <c r="I757" i="6"/>
  <c r="I756" i="6"/>
  <c r="I755" i="6"/>
  <c r="I754" i="6"/>
  <c r="I760" i="6"/>
  <c r="H759" i="6"/>
  <c r="H758" i="6"/>
  <c r="H757" i="6"/>
  <c r="H756" i="6"/>
  <c r="H755" i="6"/>
  <c r="H754" i="6"/>
  <c r="R759" i="6"/>
  <c r="R758" i="6"/>
  <c r="R757" i="6"/>
  <c r="G760" i="6"/>
  <c r="E2" i="1"/>
  <c r="B9" i="1" s="1"/>
  <c r="N643" i="6"/>
  <c r="F760" i="6"/>
  <c r="S659" i="6"/>
  <c r="S660" i="6"/>
  <c r="S661" i="6"/>
  <c r="S662" i="6"/>
  <c r="S663" i="6"/>
  <c r="S664" i="6"/>
  <c r="S665" i="6"/>
  <c r="S666" i="6"/>
  <c r="S667" i="6"/>
  <c r="S668" i="6"/>
  <c r="S669" i="6"/>
  <c r="S670" i="6"/>
  <c r="S671" i="6"/>
  <c r="S672" i="6"/>
  <c r="S673" i="6"/>
  <c r="S674" i="6"/>
  <c r="S675" i="6"/>
  <c r="S676" i="6"/>
  <c r="S677" i="6"/>
  <c r="S678" i="6"/>
  <c r="S679" i="6"/>
  <c r="S680" i="6"/>
  <c r="S681" i="6"/>
  <c r="S682" i="6"/>
  <c r="S683" i="6"/>
  <c r="S684" i="6"/>
  <c r="S685" i="6"/>
  <c r="S686" i="6"/>
  <c r="S687" i="6"/>
  <c r="S688" i="6"/>
  <c r="S689" i="6"/>
  <c r="S690" i="6"/>
  <c r="S691" i="6"/>
  <c r="S692" i="6"/>
  <c r="S693" i="6"/>
  <c r="S694" i="6"/>
  <c r="S695" i="6"/>
  <c r="S696" i="6"/>
  <c r="S697" i="6"/>
  <c r="S698" i="6"/>
  <c r="S699" i="6"/>
  <c r="S700" i="6"/>
  <c r="S701" i="6"/>
  <c r="S702" i="6"/>
  <c r="S703" i="6"/>
  <c r="S704" i="6"/>
  <c r="S705" i="6"/>
  <c r="S706" i="6"/>
  <c r="S707" i="6"/>
  <c r="S708" i="6"/>
  <c r="S709" i="6"/>
  <c r="S710" i="6"/>
  <c r="S711" i="6"/>
  <c r="S712" i="6"/>
  <c r="S713" i="6"/>
  <c r="S714" i="6"/>
  <c r="S715" i="6"/>
  <c r="S716" i="6"/>
  <c r="S717" i="6"/>
  <c r="S718" i="6"/>
  <c r="S719" i="6"/>
  <c r="S720" i="6"/>
  <c r="S721" i="6"/>
  <c r="S722" i="6"/>
  <c r="S723" i="6"/>
  <c r="S724" i="6"/>
  <c r="S725" i="6"/>
  <c r="S726" i="6"/>
  <c r="S727" i="6"/>
  <c r="S728" i="6"/>
  <c r="S729" i="6"/>
  <c r="S730" i="6"/>
  <c r="S731" i="6"/>
  <c r="S732" i="6"/>
  <c r="S733" i="6"/>
  <c r="S734" i="6"/>
  <c r="S735" i="6"/>
  <c r="S736" i="6"/>
  <c r="S737" i="6"/>
  <c r="S738" i="6"/>
  <c r="S739" i="6"/>
  <c r="S74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C760" i="6"/>
  <c r="C759" i="6"/>
  <c r="C758" i="6"/>
  <c r="C757" i="6"/>
  <c r="C756" i="6"/>
  <c r="C755" i="6"/>
  <c r="C754" i="6"/>
  <c r="C753" i="6"/>
  <c r="C752" i="6"/>
  <c r="C751" i="6"/>
  <c r="C750" i="6"/>
  <c r="C749" i="6"/>
  <c r="C748" i="6"/>
  <c r="C747" i="6"/>
  <c r="C746" i="6"/>
  <c r="C745" i="6"/>
  <c r="C744" i="6"/>
  <c r="C743" i="6"/>
  <c r="C742" i="6"/>
  <c r="C741" i="6"/>
  <c r="C740" i="6"/>
  <c r="A659" i="6"/>
  <c r="A660" i="6"/>
  <c r="A661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G431" i="6"/>
  <c r="G542" i="6"/>
  <c r="G645" i="6"/>
  <c r="H644" i="6"/>
  <c r="G639" i="6"/>
  <c r="H639" i="6"/>
  <c r="I639" i="6"/>
  <c r="J639" i="6"/>
  <c r="K639" i="6"/>
  <c r="L639" i="6"/>
  <c r="M639" i="6"/>
  <c r="N639" i="6"/>
  <c r="O639" i="6"/>
  <c r="P639" i="6"/>
  <c r="Q639" i="6"/>
  <c r="R639" i="6"/>
  <c r="G640" i="6"/>
  <c r="H640" i="6"/>
  <c r="I640" i="6"/>
  <c r="J640" i="6"/>
  <c r="K640" i="6"/>
  <c r="L640" i="6"/>
  <c r="M640" i="6"/>
  <c r="N640" i="6"/>
  <c r="O640" i="6"/>
  <c r="P640" i="6"/>
  <c r="Q640" i="6"/>
  <c r="R640" i="6"/>
  <c r="G641" i="6"/>
  <c r="H641" i="6"/>
  <c r="I641" i="6"/>
  <c r="J641" i="6"/>
  <c r="K641" i="6"/>
  <c r="L641" i="6"/>
  <c r="M641" i="6"/>
  <c r="N641" i="6"/>
  <c r="O641" i="6"/>
  <c r="P641" i="6"/>
  <c r="Q641" i="6"/>
  <c r="R641" i="6"/>
  <c r="G642" i="6"/>
  <c r="H642" i="6"/>
  <c r="I642" i="6"/>
  <c r="J642" i="6"/>
  <c r="K642" i="6"/>
  <c r="L642" i="6"/>
  <c r="M642" i="6"/>
  <c r="N642" i="6"/>
  <c r="O642" i="6"/>
  <c r="P642" i="6"/>
  <c r="Q642" i="6"/>
  <c r="R642" i="6"/>
  <c r="G643" i="6"/>
  <c r="H643" i="6"/>
  <c r="I643" i="6"/>
  <c r="J643" i="6"/>
  <c r="K643" i="6"/>
  <c r="L643" i="6"/>
  <c r="M643" i="6"/>
  <c r="O643" i="6"/>
  <c r="P643" i="6"/>
  <c r="Q643" i="6"/>
  <c r="R643" i="6"/>
  <c r="G644" i="6"/>
  <c r="I644" i="6"/>
  <c r="J644" i="6"/>
  <c r="K644" i="6"/>
  <c r="L644" i="6"/>
  <c r="M644" i="6"/>
  <c r="N644" i="6"/>
  <c r="O644" i="6"/>
  <c r="P644" i="6"/>
  <c r="Q644" i="6"/>
  <c r="R644" i="6"/>
  <c r="H638" i="6"/>
  <c r="I638" i="6"/>
  <c r="J638" i="6"/>
  <c r="K638" i="6"/>
  <c r="L638" i="6"/>
  <c r="M638" i="6"/>
  <c r="N638" i="6"/>
  <c r="O638" i="6"/>
  <c r="P638" i="6"/>
  <c r="Q638" i="6"/>
  <c r="R638" i="6"/>
  <c r="G638" i="6"/>
  <c r="G535" i="6"/>
  <c r="G646" i="6"/>
  <c r="H646" i="6"/>
  <c r="I646" i="6"/>
  <c r="J646" i="6"/>
  <c r="K646" i="6"/>
  <c r="L646" i="6"/>
  <c r="M646" i="6"/>
  <c r="N646" i="6"/>
  <c r="O646" i="6"/>
  <c r="P646" i="6"/>
  <c r="Q646" i="6"/>
  <c r="R646" i="6"/>
  <c r="G647" i="6"/>
  <c r="H647" i="6"/>
  <c r="I647" i="6"/>
  <c r="J647" i="6"/>
  <c r="K647" i="6"/>
  <c r="L647" i="6"/>
  <c r="M647" i="6"/>
  <c r="N647" i="6"/>
  <c r="O647" i="6"/>
  <c r="P647" i="6"/>
  <c r="Q647" i="6"/>
  <c r="R647" i="6"/>
  <c r="G648" i="6"/>
  <c r="H648" i="6"/>
  <c r="I648" i="6"/>
  <c r="J648" i="6"/>
  <c r="K648" i="6"/>
  <c r="L648" i="6"/>
  <c r="M648" i="6"/>
  <c r="N648" i="6"/>
  <c r="O648" i="6"/>
  <c r="P648" i="6"/>
  <c r="Q648" i="6"/>
  <c r="R648" i="6"/>
  <c r="G649" i="6"/>
  <c r="H649" i="6"/>
  <c r="I649" i="6"/>
  <c r="J649" i="6"/>
  <c r="K649" i="6"/>
  <c r="L649" i="6"/>
  <c r="M649" i="6"/>
  <c r="N649" i="6"/>
  <c r="O649" i="6"/>
  <c r="P649" i="6"/>
  <c r="Q649" i="6"/>
  <c r="R649" i="6"/>
  <c r="H650" i="6"/>
  <c r="I650" i="6"/>
  <c r="J650" i="6"/>
  <c r="K650" i="6"/>
  <c r="L650" i="6"/>
  <c r="M650" i="6"/>
  <c r="N650" i="6"/>
  <c r="O650" i="6"/>
  <c r="P650" i="6"/>
  <c r="Q650" i="6"/>
  <c r="R650" i="6"/>
  <c r="G651" i="6"/>
  <c r="H651" i="6"/>
  <c r="I651" i="6"/>
  <c r="J651" i="6"/>
  <c r="K651" i="6"/>
  <c r="L651" i="6"/>
  <c r="M651" i="6"/>
  <c r="N651" i="6"/>
  <c r="O651" i="6"/>
  <c r="P651" i="6"/>
  <c r="Q651" i="6"/>
  <c r="R651" i="6"/>
  <c r="R645" i="6"/>
  <c r="H645" i="6"/>
  <c r="I645" i="6"/>
  <c r="J645" i="6"/>
  <c r="K645" i="6"/>
  <c r="L645" i="6"/>
  <c r="M645" i="6"/>
  <c r="N645" i="6"/>
  <c r="O645" i="6"/>
  <c r="P645" i="6"/>
  <c r="Q645" i="6"/>
  <c r="G548" i="6"/>
  <c r="S557" i="6"/>
  <c r="S558" i="6"/>
  <c r="S559" i="6"/>
  <c r="S560" i="6"/>
  <c r="S561" i="6"/>
  <c r="S562" i="6"/>
  <c r="S563" i="6"/>
  <c r="S564" i="6"/>
  <c r="S565" i="6"/>
  <c r="S566" i="6"/>
  <c r="S567" i="6"/>
  <c r="S568" i="6"/>
  <c r="S569" i="6"/>
  <c r="S570" i="6"/>
  <c r="S571" i="6"/>
  <c r="S572" i="6"/>
  <c r="S573" i="6"/>
  <c r="S574" i="6"/>
  <c r="S575" i="6"/>
  <c r="S576" i="6"/>
  <c r="S577" i="6"/>
  <c r="S578" i="6"/>
  <c r="S579" i="6"/>
  <c r="S580" i="6"/>
  <c r="S581" i="6"/>
  <c r="S582" i="6"/>
  <c r="S583" i="6"/>
  <c r="S584" i="6"/>
  <c r="S585" i="6"/>
  <c r="S586" i="6"/>
  <c r="S587" i="6"/>
  <c r="S588" i="6"/>
  <c r="S589" i="6"/>
  <c r="S590" i="6"/>
  <c r="S591" i="6"/>
  <c r="S592" i="6"/>
  <c r="S593" i="6"/>
  <c r="S594" i="6"/>
  <c r="S595" i="6"/>
  <c r="S596" i="6"/>
  <c r="S597" i="6"/>
  <c r="S598" i="6"/>
  <c r="S599" i="6"/>
  <c r="S600" i="6"/>
  <c r="S601" i="6"/>
  <c r="S602" i="6"/>
  <c r="S603" i="6"/>
  <c r="S604" i="6"/>
  <c r="S605" i="6"/>
  <c r="S606" i="6"/>
  <c r="S607" i="6"/>
  <c r="S608" i="6"/>
  <c r="S609" i="6"/>
  <c r="S610" i="6"/>
  <c r="S611" i="6"/>
  <c r="S612" i="6"/>
  <c r="S613" i="6"/>
  <c r="S614" i="6"/>
  <c r="S615" i="6"/>
  <c r="S616" i="6"/>
  <c r="S617" i="6"/>
  <c r="S618" i="6"/>
  <c r="S619" i="6"/>
  <c r="S620" i="6"/>
  <c r="S621" i="6"/>
  <c r="S622" i="6"/>
  <c r="S623" i="6"/>
  <c r="S624" i="6"/>
  <c r="S625" i="6"/>
  <c r="S626" i="6"/>
  <c r="S627" i="6"/>
  <c r="S628" i="6"/>
  <c r="S629" i="6"/>
  <c r="S630" i="6"/>
  <c r="S631" i="6"/>
  <c r="S632" i="6"/>
  <c r="S633" i="6"/>
  <c r="S634" i="6"/>
  <c r="S635" i="6"/>
  <c r="S636" i="6"/>
  <c r="S637" i="6"/>
  <c r="S556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A480" i="6"/>
  <c r="A479" i="6"/>
  <c r="S534" i="6"/>
  <c r="R543" i="6"/>
  <c r="R544" i="6"/>
  <c r="R545" i="6"/>
  <c r="R546" i="6"/>
  <c r="R547" i="6"/>
  <c r="R548" i="6"/>
  <c r="G543" i="6"/>
  <c r="H543" i="6"/>
  <c r="I543" i="6"/>
  <c r="J543" i="6"/>
  <c r="K543" i="6"/>
  <c r="L543" i="6"/>
  <c r="M543" i="6"/>
  <c r="N543" i="6"/>
  <c r="O543" i="6"/>
  <c r="P543" i="6"/>
  <c r="Q543" i="6"/>
  <c r="G544" i="6"/>
  <c r="H544" i="6"/>
  <c r="I544" i="6"/>
  <c r="J544" i="6"/>
  <c r="K544" i="6"/>
  <c r="L544" i="6"/>
  <c r="M544" i="6"/>
  <c r="N544" i="6"/>
  <c r="O544" i="6"/>
  <c r="P544" i="6"/>
  <c r="Q544" i="6"/>
  <c r="G545" i="6"/>
  <c r="H545" i="6"/>
  <c r="I545" i="6"/>
  <c r="J545" i="6"/>
  <c r="K545" i="6"/>
  <c r="L545" i="6"/>
  <c r="M545" i="6"/>
  <c r="N545" i="6"/>
  <c r="O545" i="6"/>
  <c r="P545" i="6"/>
  <c r="Q545" i="6"/>
  <c r="G546" i="6"/>
  <c r="H546" i="6"/>
  <c r="I546" i="6"/>
  <c r="J546" i="6"/>
  <c r="K546" i="6"/>
  <c r="L546" i="6"/>
  <c r="M546" i="6"/>
  <c r="N546" i="6"/>
  <c r="O546" i="6"/>
  <c r="P546" i="6"/>
  <c r="Q546" i="6"/>
  <c r="G547" i="6"/>
  <c r="H547" i="6"/>
  <c r="I547" i="6"/>
  <c r="J547" i="6"/>
  <c r="K547" i="6"/>
  <c r="L547" i="6"/>
  <c r="M547" i="6"/>
  <c r="N547" i="6"/>
  <c r="O547" i="6"/>
  <c r="P547" i="6"/>
  <c r="Q547" i="6"/>
  <c r="H548" i="6"/>
  <c r="I548" i="6"/>
  <c r="J548" i="6"/>
  <c r="K548" i="6"/>
  <c r="L548" i="6"/>
  <c r="M548" i="6"/>
  <c r="N548" i="6"/>
  <c r="O548" i="6"/>
  <c r="P548" i="6"/>
  <c r="Q548" i="6"/>
  <c r="R542" i="6"/>
  <c r="H542" i="6"/>
  <c r="I542" i="6"/>
  <c r="J542" i="6"/>
  <c r="K542" i="6"/>
  <c r="L542" i="6"/>
  <c r="M542" i="6"/>
  <c r="N542" i="6"/>
  <c r="O542" i="6"/>
  <c r="P542" i="6"/>
  <c r="Q542" i="6"/>
  <c r="G536" i="6"/>
  <c r="H536" i="6"/>
  <c r="I536" i="6"/>
  <c r="J536" i="6"/>
  <c r="K536" i="6"/>
  <c r="L536" i="6"/>
  <c r="M536" i="6"/>
  <c r="N536" i="6"/>
  <c r="O536" i="6"/>
  <c r="P536" i="6"/>
  <c r="Q536" i="6"/>
  <c r="R536" i="6"/>
  <c r="G537" i="6"/>
  <c r="H537" i="6"/>
  <c r="I537" i="6"/>
  <c r="J537" i="6"/>
  <c r="K537" i="6"/>
  <c r="L537" i="6"/>
  <c r="M537" i="6"/>
  <c r="N537" i="6"/>
  <c r="O537" i="6"/>
  <c r="P537" i="6"/>
  <c r="Q537" i="6"/>
  <c r="R537" i="6"/>
  <c r="G538" i="6"/>
  <c r="H538" i="6"/>
  <c r="I538" i="6"/>
  <c r="J538" i="6"/>
  <c r="K538" i="6"/>
  <c r="L538" i="6"/>
  <c r="M538" i="6"/>
  <c r="N538" i="6"/>
  <c r="O538" i="6"/>
  <c r="P538" i="6"/>
  <c r="Q538" i="6"/>
  <c r="R538" i="6"/>
  <c r="G539" i="6"/>
  <c r="H539" i="6"/>
  <c r="I539" i="6"/>
  <c r="J539" i="6"/>
  <c r="K539" i="6"/>
  <c r="L539" i="6"/>
  <c r="M539" i="6"/>
  <c r="N539" i="6"/>
  <c r="O539" i="6"/>
  <c r="P539" i="6"/>
  <c r="Q539" i="6"/>
  <c r="R539" i="6"/>
  <c r="G540" i="6"/>
  <c r="H540" i="6"/>
  <c r="I540" i="6"/>
  <c r="J540" i="6"/>
  <c r="K540" i="6"/>
  <c r="L540" i="6"/>
  <c r="M540" i="6"/>
  <c r="N540" i="6"/>
  <c r="O540" i="6"/>
  <c r="P540" i="6"/>
  <c r="Q540" i="6"/>
  <c r="R540" i="6"/>
  <c r="G541" i="6"/>
  <c r="H541" i="6"/>
  <c r="I541" i="6"/>
  <c r="J541" i="6"/>
  <c r="K541" i="6"/>
  <c r="L541" i="6"/>
  <c r="M541" i="6"/>
  <c r="N541" i="6"/>
  <c r="O541" i="6"/>
  <c r="P541" i="6"/>
  <c r="Q541" i="6"/>
  <c r="R541" i="6"/>
  <c r="G437" i="6"/>
  <c r="G438" i="6"/>
  <c r="R432" i="6"/>
  <c r="R431" i="6"/>
  <c r="H535" i="6"/>
  <c r="I535" i="6"/>
  <c r="J535" i="6"/>
  <c r="K535" i="6"/>
  <c r="L535" i="6"/>
  <c r="M535" i="6"/>
  <c r="N535" i="6"/>
  <c r="O535" i="6"/>
  <c r="P535" i="6"/>
  <c r="Q535" i="6"/>
  <c r="R535" i="6"/>
  <c r="S503" i="6"/>
  <c r="S504" i="6"/>
  <c r="S505" i="6"/>
  <c r="S506" i="6"/>
  <c r="S507" i="6"/>
  <c r="S508" i="6"/>
  <c r="S509" i="6"/>
  <c r="S510" i="6"/>
  <c r="S511" i="6"/>
  <c r="S512" i="6"/>
  <c r="S513" i="6"/>
  <c r="S514" i="6"/>
  <c r="S515" i="6"/>
  <c r="S516" i="6"/>
  <c r="S517" i="6"/>
  <c r="S518" i="6"/>
  <c r="S519" i="6"/>
  <c r="S520" i="6"/>
  <c r="S521" i="6"/>
  <c r="S522" i="6"/>
  <c r="S523" i="6"/>
  <c r="S524" i="6"/>
  <c r="S525" i="6"/>
  <c r="S526" i="6"/>
  <c r="S527" i="6"/>
  <c r="S528" i="6"/>
  <c r="S529" i="6"/>
  <c r="S530" i="6"/>
  <c r="S531" i="6"/>
  <c r="S532" i="6"/>
  <c r="S533" i="6"/>
  <c r="S480" i="6"/>
  <c r="S453" i="6"/>
  <c r="S454" i="6"/>
  <c r="S455" i="6"/>
  <c r="S456" i="6"/>
  <c r="S457" i="6"/>
  <c r="S458" i="6"/>
  <c r="S459" i="6"/>
  <c r="S460" i="6"/>
  <c r="S461" i="6"/>
  <c r="S462" i="6"/>
  <c r="S463" i="6"/>
  <c r="S464" i="6"/>
  <c r="S465" i="6"/>
  <c r="S466" i="6"/>
  <c r="S467" i="6"/>
  <c r="S468" i="6"/>
  <c r="S469" i="6"/>
  <c r="S470" i="6"/>
  <c r="S471" i="6"/>
  <c r="S472" i="6"/>
  <c r="S473" i="6"/>
  <c r="S474" i="6"/>
  <c r="S475" i="6"/>
  <c r="S476" i="6"/>
  <c r="S477" i="6"/>
  <c r="S478" i="6"/>
  <c r="S479" i="6"/>
  <c r="S481" i="6"/>
  <c r="S482" i="6"/>
  <c r="S483" i="6"/>
  <c r="S484" i="6"/>
  <c r="S485" i="6"/>
  <c r="S486" i="6"/>
  <c r="S487" i="6"/>
  <c r="S488" i="6"/>
  <c r="S489" i="6"/>
  <c r="S490" i="6"/>
  <c r="S491" i="6"/>
  <c r="S492" i="6"/>
  <c r="S493" i="6"/>
  <c r="S494" i="6"/>
  <c r="S495" i="6"/>
  <c r="S496" i="6"/>
  <c r="S497" i="6"/>
  <c r="S498" i="6"/>
  <c r="S499" i="6"/>
  <c r="S500" i="6"/>
  <c r="S501" i="6"/>
  <c r="S50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C555" i="6"/>
  <c r="C554" i="6"/>
  <c r="C553" i="6"/>
  <c r="C552" i="6"/>
  <c r="C551" i="6"/>
  <c r="C550" i="6"/>
  <c r="C549" i="6"/>
  <c r="C548" i="6"/>
  <c r="C547" i="6"/>
  <c r="C546" i="6"/>
  <c r="C545" i="6"/>
  <c r="C544" i="6"/>
  <c r="C543" i="6"/>
  <c r="C542" i="6"/>
  <c r="C541" i="6"/>
  <c r="C540" i="6"/>
  <c r="C539" i="6"/>
  <c r="C538" i="6"/>
  <c r="C537" i="6"/>
  <c r="C536" i="6"/>
  <c r="C535" i="6"/>
  <c r="C534" i="6"/>
  <c r="C533" i="6"/>
  <c r="C532" i="6"/>
  <c r="C531" i="6"/>
  <c r="C530" i="6"/>
  <c r="C529" i="6"/>
  <c r="C528" i="6"/>
  <c r="C527" i="6"/>
  <c r="C526" i="6"/>
  <c r="C525" i="6"/>
  <c r="C524" i="6"/>
  <c r="C523" i="6"/>
  <c r="C522" i="6"/>
  <c r="C521" i="6"/>
  <c r="C520" i="6"/>
  <c r="C519" i="6"/>
  <c r="C518" i="6"/>
  <c r="C517" i="6"/>
  <c r="C516" i="6"/>
  <c r="C515" i="6"/>
  <c r="C514" i="6"/>
  <c r="C513" i="6"/>
  <c r="C512" i="6"/>
  <c r="C511" i="6"/>
  <c r="C510" i="6"/>
  <c r="C509" i="6"/>
  <c r="C508" i="6"/>
  <c r="C507" i="6"/>
  <c r="C506" i="6"/>
  <c r="C505" i="6"/>
  <c r="C504" i="6"/>
  <c r="C503" i="6"/>
  <c r="C502" i="6"/>
  <c r="C501" i="6"/>
  <c r="C500" i="6"/>
  <c r="C499" i="6"/>
  <c r="C498" i="6"/>
  <c r="C497" i="6"/>
  <c r="C496" i="6"/>
  <c r="C495" i="6"/>
  <c r="C494" i="6"/>
  <c r="C493" i="6"/>
  <c r="C492" i="6"/>
  <c r="C491" i="6"/>
  <c r="C490" i="6"/>
  <c r="C489" i="6"/>
  <c r="C488" i="6"/>
  <c r="C487" i="6"/>
  <c r="C486" i="6"/>
  <c r="C483" i="6"/>
  <c r="C482" i="6"/>
  <c r="C481" i="6"/>
  <c r="C480" i="6"/>
  <c r="C479" i="6"/>
  <c r="C478" i="6"/>
  <c r="C477" i="6"/>
  <c r="C476" i="6"/>
  <c r="C475" i="6"/>
  <c r="C474" i="6"/>
  <c r="C473" i="6"/>
  <c r="C472" i="6"/>
  <c r="C471" i="6"/>
  <c r="C470" i="6"/>
  <c r="C469" i="6"/>
  <c r="C468" i="6"/>
  <c r="C467" i="6"/>
  <c r="C466" i="6"/>
  <c r="C465" i="6"/>
  <c r="C464" i="6"/>
  <c r="C463" i="6"/>
  <c r="C462" i="6"/>
  <c r="C461" i="6"/>
  <c r="C460" i="6"/>
  <c r="C459" i="6"/>
  <c r="C458" i="6"/>
  <c r="C457" i="6"/>
  <c r="C456" i="6"/>
  <c r="C455" i="6"/>
  <c r="C454" i="6"/>
  <c r="C453" i="6"/>
  <c r="C452" i="6"/>
  <c r="S452" i="6"/>
  <c r="A452" i="6"/>
  <c r="F452" i="6"/>
  <c r="F430" i="6"/>
  <c r="J436" i="6"/>
  <c r="N436" i="6"/>
  <c r="R436" i="6"/>
  <c r="S350" i="6"/>
  <c r="S351" i="6"/>
  <c r="I431" i="6"/>
  <c r="J431" i="6"/>
  <c r="M431" i="6"/>
  <c r="N431" i="6"/>
  <c r="Q431" i="6"/>
  <c r="S354" i="6"/>
  <c r="S355" i="6"/>
  <c r="S356" i="6"/>
  <c r="S358" i="6"/>
  <c r="S359" i="6"/>
  <c r="S360" i="6"/>
  <c r="S362" i="6"/>
  <c r="S363" i="6"/>
  <c r="S364" i="6"/>
  <c r="S366" i="6"/>
  <c r="S367" i="6"/>
  <c r="S368" i="6"/>
  <c r="S370" i="6"/>
  <c r="S371" i="6"/>
  <c r="J432" i="6"/>
  <c r="N432" i="6"/>
  <c r="S374" i="6"/>
  <c r="S375" i="6"/>
  <c r="S376" i="6"/>
  <c r="S378" i="6"/>
  <c r="S379" i="6"/>
  <c r="S381" i="6"/>
  <c r="S382" i="6"/>
  <c r="S384" i="6"/>
  <c r="S385" i="6"/>
  <c r="S386" i="6"/>
  <c r="S388" i="6"/>
  <c r="S389" i="6"/>
  <c r="S390" i="6"/>
  <c r="S392" i="6"/>
  <c r="S393" i="6"/>
  <c r="S394" i="6"/>
  <c r="S396" i="6"/>
  <c r="S397" i="6"/>
  <c r="S398" i="6"/>
  <c r="S400" i="6"/>
  <c r="I438" i="6"/>
  <c r="J438" i="6"/>
  <c r="M438" i="6"/>
  <c r="N438" i="6"/>
  <c r="Q438" i="6"/>
  <c r="R438" i="6"/>
  <c r="S402" i="6"/>
  <c r="I442" i="6"/>
  <c r="J442" i="6"/>
  <c r="M442" i="6"/>
  <c r="N442" i="6"/>
  <c r="Q442" i="6"/>
  <c r="R442" i="6"/>
  <c r="S404" i="6"/>
  <c r="S405" i="6"/>
  <c r="J439" i="6"/>
  <c r="N439" i="6"/>
  <c r="R439" i="6"/>
  <c r="S408" i="6"/>
  <c r="S409" i="6"/>
  <c r="S410" i="6"/>
  <c r="S412" i="6"/>
  <c r="S413" i="6"/>
  <c r="S414" i="6"/>
  <c r="S416" i="6"/>
  <c r="S417" i="6"/>
  <c r="S418" i="6"/>
  <c r="S420" i="6"/>
  <c r="S421" i="6"/>
  <c r="S422" i="6"/>
  <c r="S424" i="6"/>
  <c r="S425" i="6"/>
  <c r="S426" i="6"/>
  <c r="S428" i="6"/>
  <c r="S429" i="6"/>
  <c r="S430" i="6"/>
  <c r="K437" i="6"/>
  <c r="O437" i="6"/>
  <c r="S380" i="6"/>
  <c r="F380" i="6"/>
  <c r="F379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H438" i="6"/>
  <c r="K438" i="6"/>
  <c r="L438" i="6"/>
  <c r="O438" i="6"/>
  <c r="P438" i="6"/>
  <c r="H439" i="6"/>
  <c r="I439" i="6"/>
  <c r="K439" i="6"/>
  <c r="L439" i="6"/>
  <c r="M439" i="6"/>
  <c r="O439" i="6"/>
  <c r="P439" i="6"/>
  <c r="Q439" i="6"/>
  <c r="H440" i="6"/>
  <c r="I440" i="6"/>
  <c r="J440" i="6"/>
  <c r="K440" i="6"/>
  <c r="L440" i="6"/>
  <c r="M440" i="6"/>
  <c r="N440" i="6"/>
  <c r="O440" i="6"/>
  <c r="P440" i="6"/>
  <c r="Q440" i="6"/>
  <c r="R440" i="6"/>
  <c r="H441" i="6"/>
  <c r="I441" i="6"/>
  <c r="J441" i="6"/>
  <c r="K441" i="6"/>
  <c r="L441" i="6"/>
  <c r="M441" i="6"/>
  <c r="N441" i="6"/>
  <c r="O441" i="6"/>
  <c r="P441" i="6"/>
  <c r="Q441" i="6"/>
  <c r="R441" i="6"/>
  <c r="H442" i="6"/>
  <c r="K442" i="6"/>
  <c r="L442" i="6"/>
  <c r="O442" i="6"/>
  <c r="P442" i="6"/>
  <c r="H443" i="6"/>
  <c r="I443" i="6"/>
  <c r="J443" i="6"/>
  <c r="K443" i="6"/>
  <c r="L443" i="6"/>
  <c r="M443" i="6"/>
  <c r="N443" i="6"/>
  <c r="O443" i="6"/>
  <c r="P443" i="6"/>
  <c r="Q443" i="6"/>
  <c r="R443" i="6"/>
  <c r="H444" i="6"/>
  <c r="I444" i="6"/>
  <c r="J444" i="6"/>
  <c r="K444" i="6"/>
  <c r="L444" i="6"/>
  <c r="M444" i="6"/>
  <c r="N444" i="6"/>
  <c r="O444" i="6"/>
  <c r="P444" i="6"/>
  <c r="Q444" i="6"/>
  <c r="R444" i="6"/>
  <c r="G444" i="6"/>
  <c r="G439" i="6"/>
  <c r="G440" i="6"/>
  <c r="G441" i="6"/>
  <c r="G442" i="6"/>
  <c r="G443" i="6"/>
  <c r="H431" i="6"/>
  <c r="K431" i="6"/>
  <c r="L431" i="6"/>
  <c r="O431" i="6"/>
  <c r="P431" i="6"/>
  <c r="H432" i="6"/>
  <c r="I432" i="6"/>
  <c r="K432" i="6"/>
  <c r="L432" i="6"/>
  <c r="M432" i="6"/>
  <c r="O432" i="6"/>
  <c r="P432" i="6"/>
  <c r="Q432" i="6"/>
  <c r="H433" i="6"/>
  <c r="I433" i="6"/>
  <c r="J433" i="6"/>
  <c r="K433" i="6"/>
  <c r="L433" i="6"/>
  <c r="M433" i="6"/>
  <c r="N433" i="6"/>
  <c r="O433" i="6"/>
  <c r="P433" i="6"/>
  <c r="Q433" i="6"/>
  <c r="R433" i="6"/>
  <c r="H434" i="6"/>
  <c r="I434" i="6"/>
  <c r="J434" i="6"/>
  <c r="K434" i="6"/>
  <c r="L434" i="6"/>
  <c r="M434" i="6"/>
  <c r="N434" i="6"/>
  <c r="O434" i="6"/>
  <c r="P434" i="6"/>
  <c r="Q434" i="6"/>
  <c r="R434" i="6"/>
  <c r="H435" i="6"/>
  <c r="I435" i="6"/>
  <c r="J435" i="6"/>
  <c r="K435" i="6"/>
  <c r="L435" i="6"/>
  <c r="M435" i="6"/>
  <c r="N435" i="6"/>
  <c r="O435" i="6"/>
  <c r="O449" i="6" s="1"/>
  <c r="P435" i="6"/>
  <c r="P449" i="6" s="1"/>
  <c r="Q435" i="6"/>
  <c r="R435" i="6"/>
  <c r="H436" i="6"/>
  <c r="I436" i="6"/>
  <c r="K436" i="6"/>
  <c r="L436" i="6"/>
  <c r="M436" i="6"/>
  <c r="O436" i="6"/>
  <c r="P436" i="6"/>
  <c r="Q436" i="6"/>
  <c r="G432" i="6"/>
  <c r="G433" i="6"/>
  <c r="G434" i="6"/>
  <c r="G435" i="6"/>
  <c r="G436" i="6"/>
  <c r="F451" i="6"/>
  <c r="C451" i="6"/>
  <c r="F450" i="6"/>
  <c r="C450" i="6"/>
  <c r="F449" i="6"/>
  <c r="C449" i="6"/>
  <c r="F448" i="6"/>
  <c r="C448" i="6"/>
  <c r="F447" i="6"/>
  <c r="C447" i="6"/>
  <c r="F446" i="6"/>
  <c r="C446" i="6"/>
  <c r="F445" i="6"/>
  <c r="C445" i="6"/>
  <c r="F444" i="6"/>
  <c r="C444" i="6"/>
  <c r="F443" i="6"/>
  <c r="C443" i="6"/>
  <c r="F442" i="6"/>
  <c r="C442" i="6"/>
  <c r="F441" i="6"/>
  <c r="C441" i="6"/>
  <c r="F440" i="6"/>
  <c r="C440" i="6"/>
  <c r="F439" i="6"/>
  <c r="C439" i="6"/>
  <c r="F438" i="6"/>
  <c r="C438" i="6"/>
  <c r="F437" i="6"/>
  <c r="C437" i="6"/>
  <c r="F436" i="6"/>
  <c r="C436" i="6"/>
  <c r="F435" i="6"/>
  <c r="C435" i="6"/>
  <c r="F434" i="6"/>
  <c r="C434" i="6"/>
  <c r="F433" i="6"/>
  <c r="C433" i="6"/>
  <c r="F432" i="6"/>
  <c r="C432" i="6"/>
  <c r="F431" i="6"/>
  <c r="C431" i="6"/>
  <c r="S349" i="6"/>
  <c r="S353" i="6"/>
  <c r="S357" i="6"/>
  <c r="S361" i="6"/>
  <c r="S365" i="6"/>
  <c r="S369" i="6"/>
  <c r="S373" i="6"/>
  <c r="S377" i="6"/>
  <c r="S383" i="6"/>
  <c r="S387" i="6"/>
  <c r="S391" i="6"/>
  <c r="S395" i="6"/>
  <c r="S399" i="6"/>
  <c r="S403" i="6"/>
  <c r="S407" i="6"/>
  <c r="S411" i="6"/>
  <c r="S415" i="6"/>
  <c r="S419" i="6"/>
  <c r="S423" i="6"/>
  <c r="S42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47" i="6"/>
  <c r="H43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347" i="6"/>
  <c r="C430" i="6"/>
  <c r="C429" i="6"/>
  <c r="C428" i="6"/>
  <c r="C427" i="6"/>
  <c r="C426" i="6"/>
  <c r="C425" i="6"/>
  <c r="C424" i="6"/>
  <c r="C423" i="6"/>
  <c r="C422" i="6"/>
  <c r="C421" i="6"/>
  <c r="C420" i="6"/>
  <c r="C419" i="6"/>
  <c r="C418" i="6"/>
  <c r="C417" i="6"/>
  <c r="C416" i="6"/>
  <c r="C415" i="6"/>
  <c r="C414" i="6"/>
  <c r="C413" i="6"/>
  <c r="C412" i="6"/>
  <c r="C411" i="6"/>
  <c r="C410" i="6"/>
  <c r="C409" i="6"/>
  <c r="C408" i="6"/>
  <c r="C407" i="6"/>
  <c r="C406" i="6"/>
  <c r="C405" i="6"/>
  <c r="C404" i="6"/>
  <c r="C403" i="6"/>
  <c r="C402" i="6"/>
  <c r="C401" i="6"/>
  <c r="C400" i="6"/>
  <c r="C399" i="6"/>
  <c r="C398" i="6"/>
  <c r="C397" i="6"/>
  <c r="C396" i="6"/>
  <c r="C395" i="6"/>
  <c r="C394" i="6"/>
  <c r="C393" i="6"/>
  <c r="C392" i="6"/>
  <c r="C391" i="6"/>
  <c r="C390" i="6"/>
  <c r="C389" i="6"/>
  <c r="C388" i="6"/>
  <c r="C387" i="6"/>
  <c r="C386" i="6"/>
  <c r="C385" i="6"/>
  <c r="C384" i="6"/>
  <c r="C383" i="6"/>
  <c r="C382" i="6"/>
  <c r="C381" i="6"/>
  <c r="C378" i="6"/>
  <c r="C377" i="6"/>
  <c r="C376" i="6"/>
  <c r="C375" i="6"/>
  <c r="C374" i="6"/>
  <c r="C373" i="6"/>
  <c r="C372" i="6"/>
  <c r="C371" i="6"/>
  <c r="C370" i="6"/>
  <c r="C369" i="6"/>
  <c r="C368" i="6"/>
  <c r="C367" i="6"/>
  <c r="C366" i="6"/>
  <c r="C365" i="6"/>
  <c r="C364" i="6"/>
  <c r="C363" i="6"/>
  <c r="C362" i="6"/>
  <c r="C361" i="6"/>
  <c r="C360" i="6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G226" i="6"/>
  <c r="H226" i="6"/>
  <c r="I226" i="6"/>
  <c r="J226" i="6"/>
  <c r="K226" i="6"/>
  <c r="L226" i="6"/>
  <c r="M226" i="6"/>
  <c r="N226" i="6"/>
  <c r="O226" i="6"/>
  <c r="P226" i="6"/>
  <c r="Q226" i="6"/>
  <c r="R226" i="6"/>
  <c r="G227" i="6"/>
  <c r="H227" i="6"/>
  <c r="I227" i="6"/>
  <c r="J227" i="6"/>
  <c r="K227" i="6"/>
  <c r="L227" i="6"/>
  <c r="M227" i="6"/>
  <c r="N227" i="6"/>
  <c r="O227" i="6"/>
  <c r="P227" i="6"/>
  <c r="Q227" i="6"/>
  <c r="R227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N333" i="6"/>
  <c r="R333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H333" i="6"/>
  <c r="I333" i="6"/>
  <c r="J333" i="6"/>
  <c r="K333" i="6"/>
  <c r="L333" i="6"/>
  <c r="M333" i="6"/>
  <c r="O333" i="6"/>
  <c r="P333" i="6"/>
  <c r="Q333" i="6"/>
  <c r="H334" i="6"/>
  <c r="I334" i="6"/>
  <c r="J334" i="6"/>
  <c r="K334" i="6"/>
  <c r="L334" i="6"/>
  <c r="M334" i="6"/>
  <c r="N334" i="6"/>
  <c r="O334" i="6"/>
  <c r="P334" i="6"/>
  <c r="Q334" i="6"/>
  <c r="R334" i="6"/>
  <c r="H335" i="6"/>
  <c r="I335" i="6"/>
  <c r="J335" i="6"/>
  <c r="K335" i="6"/>
  <c r="L335" i="6"/>
  <c r="M335" i="6"/>
  <c r="N335" i="6"/>
  <c r="O335" i="6"/>
  <c r="P335" i="6"/>
  <c r="Q335" i="6"/>
  <c r="R335" i="6"/>
  <c r="H336" i="6"/>
  <c r="I336" i="6"/>
  <c r="J336" i="6"/>
  <c r="K336" i="6"/>
  <c r="L336" i="6"/>
  <c r="M336" i="6"/>
  <c r="N336" i="6"/>
  <c r="O336" i="6"/>
  <c r="P336" i="6"/>
  <c r="Q336" i="6"/>
  <c r="R336" i="6"/>
  <c r="H337" i="6"/>
  <c r="I337" i="6"/>
  <c r="J337" i="6"/>
  <c r="K337" i="6"/>
  <c r="L337" i="6"/>
  <c r="M337" i="6"/>
  <c r="N337" i="6"/>
  <c r="O337" i="6"/>
  <c r="P337" i="6"/>
  <c r="Q337" i="6"/>
  <c r="R337" i="6"/>
  <c r="H338" i="6"/>
  <c r="I338" i="6"/>
  <c r="J338" i="6"/>
  <c r="K338" i="6"/>
  <c r="L338" i="6"/>
  <c r="M338" i="6"/>
  <c r="N338" i="6"/>
  <c r="O338" i="6"/>
  <c r="P338" i="6"/>
  <c r="Q338" i="6"/>
  <c r="R338" i="6"/>
  <c r="H339" i="6"/>
  <c r="I339" i="6"/>
  <c r="J339" i="6"/>
  <c r="K339" i="6"/>
  <c r="L339" i="6"/>
  <c r="M339" i="6"/>
  <c r="N339" i="6"/>
  <c r="O339" i="6"/>
  <c r="P339" i="6"/>
  <c r="Q339" i="6"/>
  <c r="R339" i="6"/>
  <c r="G335" i="6"/>
  <c r="G336" i="6"/>
  <c r="G337" i="6"/>
  <c r="G338" i="6"/>
  <c r="G333" i="6"/>
  <c r="H326" i="6"/>
  <c r="I326" i="6"/>
  <c r="J326" i="6"/>
  <c r="K326" i="6"/>
  <c r="L326" i="6"/>
  <c r="M326" i="6"/>
  <c r="N326" i="6"/>
  <c r="O326" i="6"/>
  <c r="P326" i="6"/>
  <c r="Q326" i="6"/>
  <c r="R326" i="6"/>
  <c r="H327" i="6"/>
  <c r="I327" i="6"/>
  <c r="J327" i="6"/>
  <c r="K327" i="6"/>
  <c r="L327" i="6"/>
  <c r="M327" i="6"/>
  <c r="N327" i="6"/>
  <c r="O327" i="6"/>
  <c r="P327" i="6"/>
  <c r="Q327" i="6"/>
  <c r="R327" i="6"/>
  <c r="H328" i="6"/>
  <c r="I328" i="6"/>
  <c r="J328" i="6"/>
  <c r="K328" i="6"/>
  <c r="L328" i="6"/>
  <c r="M328" i="6"/>
  <c r="N328" i="6"/>
  <c r="O328" i="6"/>
  <c r="P328" i="6"/>
  <c r="Q328" i="6"/>
  <c r="R328" i="6"/>
  <c r="H329" i="6"/>
  <c r="I329" i="6"/>
  <c r="J329" i="6"/>
  <c r="K329" i="6"/>
  <c r="L329" i="6"/>
  <c r="M329" i="6"/>
  <c r="N329" i="6"/>
  <c r="O329" i="6"/>
  <c r="P329" i="6"/>
  <c r="Q329" i="6"/>
  <c r="R329" i="6"/>
  <c r="H330" i="6"/>
  <c r="I330" i="6"/>
  <c r="J330" i="6"/>
  <c r="K330" i="6"/>
  <c r="L330" i="6"/>
  <c r="M330" i="6"/>
  <c r="N330" i="6"/>
  <c r="O330" i="6"/>
  <c r="P330" i="6"/>
  <c r="Q330" i="6"/>
  <c r="R330" i="6"/>
  <c r="H331" i="6"/>
  <c r="I331" i="6"/>
  <c r="J331" i="6"/>
  <c r="K331" i="6"/>
  <c r="L331" i="6"/>
  <c r="M331" i="6"/>
  <c r="N331" i="6"/>
  <c r="O331" i="6"/>
  <c r="P331" i="6"/>
  <c r="Q331" i="6"/>
  <c r="R331" i="6"/>
  <c r="H332" i="6"/>
  <c r="I332" i="6"/>
  <c r="J332" i="6"/>
  <c r="K332" i="6"/>
  <c r="L332" i="6"/>
  <c r="M332" i="6"/>
  <c r="N332" i="6"/>
  <c r="O332" i="6"/>
  <c r="P332" i="6"/>
  <c r="Q332" i="6"/>
  <c r="R332" i="6"/>
  <c r="G327" i="6"/>
  <c r="G341" i="6" s="1"/>
  <c r="G328" i="6"/>
  <c r="G329" i="6"/>
  <c r="G330" i="6"/>
  <c r="G331" i="6"/>
  <c r="G332" i="6"/>
  <c r="G326" i="6"/>
  <c r="F346" i="6"/>
  <c r="C346" i="6"/>
  <c r="A346" i="6"/>
  <c r="F345" i="6"/>
  <c r="C345" i="6"/>
  <c r="A345" i="6"/>
  <c r="F344" i="6"/>
  <c r="C344" i="6"/>
  <c r="A344" i="6"/>
  <c r="F343" i="6"/>
  <c r="C343" i="6"/>
  <c r="A343" i="6"/>
  <c r="F342" i="6"/>
  <c r="C342" i="6"/>
  <c r="A342" i="6"/>
  <c r="F341" i="6"/>
  <c r="C341" i="6"/>
  <c r="A341" i="6"/>
  <c r="F340" i="6"/>
  <c r="C340" i="6"/>
  <c r="A340" i="6"/>
  <c r="F339" i="6"/>
  <c r="C339" i="6"/>
  <c r="A339" i="6"/>
  <c r="F338" i="6"/>
  <c r="C338" i="6"/>
  <c r="A338" i="6"/>
  <c r="C337" i="6"/>
  <c r="A337" i="6"/>
  <c r="F336" i="6"/>
  <c r="C336" i="6"/>
  <c r="A336" i="6"/>
  <c r="F335" i="6"/>
  <c r="C335" i="6"/>
  <c r="A335" i="6"/>
  <c r="F334" i="6"/>
  <c r="C334" i="6"/>
  <c r="A334" i="6"/>
  <c r="F333" i="6"/>
  <c r="C333" i="6"/>
  <c r="A333" i="6"/>
  <c r="F332" i="6"/>
  <c r="C332" i="6"/>
  <c r="A332" i="6"/>
  <c r="F331" i="6"/>
  <c r="C331" i="6"/>
  <c r="A331" i="6"/>
  <c r="F330" i="6"/>
  <c r="C330" i="6"/>
  <c r="A330" i="6"/>
  <c r="F329" i="6"/>
  <c r="C329" i="6"/>
  <c r="A329" i="6"/>
  <c r="F328" i="6"/>
  <c r="C328" i="6"/>
  <c r="A328" i="6"/>
  <c r="F327" i="6"/>
  <c r="C327" i="6"/>
  <c r="A327" i="6"/>
  <c r="F326" i="6"/>
  <c r="C326" i="6"/>
  <c r="A326" i="6"/>
  <c r="F325" i="6"/>
  <c r="C325" i="6"/>
  <c r="A325" i="6"/>
  <c r="F324" i="6"/>
  <c r="C324" i="6"/>
  <c r="A324" i="6"/>
  <c r="F323" i="6"/>
  <c r="C323" i="6"/>
  <c r="A323" i="6"/>
  <c r="F322" i="6"/>
  <c r="C322" i="6"/>
  <c r="A322" i="6"/>
  <c r="F321" i="6"/>
  <c r="C321" i="6"/>
  <c r="A321" i="6"/>
  <c r="F320" i="6"/>
  <c r="C320" i="6"/>
  <c r="A320" i="6"/>
  <c r="F319" i="6"/>
  <c r="C319" i="6"/>
  <c r="A319" i="6"/>
  <c r="F318" i="6"/>
  <c r="C318" i="6"/>
  <c r="A318" i="6"/>
  <c r="F317" i="6"/>
  <c r="C317" i="6"/>
  <c r="A317" i="6"/>
  <c r="F316" i="6"/>
  <c r="C316" i="6"/>
  <c r="A316" i="6"/>
  <c r="F315" i="6"/>
  <c r="C315" i="6"/>
  <c r="A315" i="6"/>
  <c r="F314" i="6"/>
  <c r="C314" i="6"/>
  <c r="A314" i="6"/>
  <c r="F313" i="6"/>
  <c r="C313" i="6"/>
  <c r="A313" i="6"/>
  <c r="F312" i="6"/>
  <c r="C312" i="6"/>
  <c r="A312" i="6"/>
  <c r="F311" i="6"/>
  <c r="C311" i="6"/>
  <c r="A311" i="6"/>
  <c r="F310" i="6"/>
  <c r="C310" i="6"/>
  <c r="A310" i="6"/>
  <c r="F309" i="6"/>
  <c r="C309" i="6"/>
  <c r="A309" i="6"/>
  <c r="F308" i="6"/>
  <c r="C308" i="6"/>
  <c r="A308" i="6"/>
  <c r="F307" i="6"/>
  <c r="C307" i="6"/>
  <c r="A307" i="6"/>
  <c r="F306" i="6"/>
  <c r="C306" i="6"/>
  <c r="A306" i="6"/>
  <c r="F305" i="6"/>
  <c r="C305" i="6"/>
  <c r="A305" i="6"/>
  <c r="F304" i="6"/>
  <c r="C304" i="6"/>
  <c r="A304" i="6"/>
  <c r="F303" i="6"/>
  <c r="C303" i="6"/>
  <c r="A303" i="6"/>
  <c r="F302" i="6"/>
  <c r="C302" i="6"/>
  <c r="A302" i="6"/>
  <c r="F301" i="6"/>
  <c r="C301" i="6"/>
  <c r="A301" i="6"/>
  <c r="F300" i="6"/>
  <c r="C300" i="6"/>
  <c r="A300" i="6"/>
  <c r="F299" i="6"/>
  <c r="C299" i="6"/>
  <c r="A299" i="6"/>
  <c r="F298" i="6"/>
  <c r="C298" i="6"/>
  <c r="A298" i="6"/>
  <c r="F297" i="6"/>
  <c r="C297" i="6"/>
  <c r="A297" i="6"/>
  <c r="F296" i="6"/>
  <c r="C296" i="6"/>
  <c r="A296" i="6"/>
  <c r="F295" i="6"/>
  <c r="C295" i="6"/>
  <c r="A295" i="6"/>
  <c r="F294" i="6"/>
  <c r="C294" i="6"/>
  <c r="A294" i="6"/>
  <c r="F293" i="6"/>
  <c r="C293" i="6"/>
  <c r="A293" i="6"/>
  <c r="F292" i="6"/>
  <c r="C292" i="6"/>
  <c r="A292" i="6"/>
  <c r="F291" i="6"/>
  <c r="C291" i="6"/>
  <c r="A291" i="6"/>
  <c r="F290" i="6"/>
  <c r="C290" i="6"/>
  <c r="A290" i="6"/>
  <c r="F289" i="6"/>
  <c r="C289" i="6"/>
  <c r="A289" i="6"/>
  <c r="F288" i="6"/>
  <c r="C288" i="6"/>
  <c r="A288" i="6"/>
  <c r="F287" i="6"/>
  <c r="C287" i="6"/>
  <c r="A287" i="6"/>
  <c r="F286" i="6"/>
  <c r="C286" i="6"/>
  <c r="A286" i="6"/>
  <c r="F285" i="6"/>
  <c r="C285" i="6"/>
  <c r="A285" i="6"/>
  <c r="F284" i="6"/>
  <c r="C284" i="6"/>
  <c r="A284" i="6"/>
  <c r="F283" i="6"/>
  <c r="C283" i="6"/>
  <c r="A283" i="6"/>
  <c r="F282" i="6"/>
  <c r="C282" i="6"/>
  <c r="A282" i="6"/>
  <c r="F281" i="6"/>
  <c r="C281" i="6"/>
  <c r="A281" i="6"/>
  <c r="F280" i="6"/>
  <c r="C280" i="6"/>
  <c r="A280" i="6"/>
  <c r="F279" i="6"/>
  <c r="C279" i="6"/>
  <c r="A279" i="6"/>
  <c r="F278" i="6"/>
  <c r="C278" i="6"/>
  <c r="A278" i="6"/>
  <c r="F277" i="6"/>
  <c r="C277" i="6"/>
  <c r="A277" i="6"/>
  <c r="F276" i="6"/>
  <c r="C276" i="6"/>
  <c r="A276" i="6"/>
  <c r="F275" i="6"/>
  <c r="C275" i="6"/>
  <c r="A275" i="6"/>
  <c r="F274" i="6"/>
  <c r="C274" i="6"/>
  <c r="A274" i="6"/>
  <c r="F273" i="6"/>
  <c r="C273" i="6"/>
  <c r="A273" i="6"/>
  <c r="F272" i="6"/>
  <c r="C272" i="6"/>
  <c r="A272" i="6"/>
  <c r="F271" i="6"/>
  <c r="C271" i="6"/>
  <c r="A271" i="6"/>
  <c r="F270" i="6"/>
  <c r="C270" i="6"/>
  <c r="A270" i="6"/>
  <c r="F269" i="6"/>
  <c r="C269" i="6"/>
  <c r="A269" i="6"/>
  <c r="F268" i="6"/>
  <c r="C268" i="6"/>
  <c r="A268" i="6"/>
  <c r="F267" i="6"/>
  <c r="C267" i="6"/>
  <c r="A267" i="6"/>
  <c r="F266" i="6"/>
  <c r="C266" i="6"/>
  <c r="A266" i="6"/>
  <c r="F265" i="6"/>
  <c r="C265" i="6"/>
  <c r="A265" i="6"/>
  <c r="F264" i="6"/>
  <c r="C264" i="6"/>
  <c r="A264" i="6"/>
  <c r="F263" i="6"/>
  <c r="C263" i="6"/>
  <c r="A263" i="6"/>
  <c r="F262" i="6"/>
  <c r="C262" i="6"/>
  <c r="A262" i="6"/>
  <c r="F261" i="6"/>
  <c r="C261" i="6"/>
  <c r="A261" i="6"/>
  <c r="F260" i="6"/>
  <c r="C260" i="6"/>
  <c r="A260" i="6"/>
  <c r="F259" i="6"/>
  <c r="C259" i="6"/>
  <c r="A259" i="6"/>
  <c r="F258" i="6"/>
  <c r="C258" i="6"/>
  <c r="A258" i="6"/>
  <c r="F257" i="6"/>
  <c r="C257" i="6"/>
  <c r="A257" i="6"/>
  <c r="F256" i="6"/>
  <c r="C256" i="6"/>
  <c r="A256" i="6"/>
  <c r="F255" i="6"/>
  <c r="C255" i="6"/>
  <c r="A255" i="6"/>
  <c r="F254" i="6"/>
  <c r="C254" i="6"/>
  <c r="A254" i="6"/>
  <c r="F253" i="6"/>
  <c r="C253" i="6"/>
  <c r="A253" i="6"/>
  <c r="F252" i="6"/>
  <c r="C252" i="6"/>
  <c r="A252" i="6"/>
  <c r="F251" i="6"/>
  <c r="C251" i="6"/>
  <c r="A251" i="6"/>
  <c r="F250" i="6"/>
  <c r="C250" i="6"/>
  <c r="A250" i="6"/>
  <c r="F249" i="6"/>
  <c r="C249" i="6"/>
  <c r="A249" i="6"/>
  <c r="F248" i="6"/>
  <c r="C248" i="6"/>
  <c r="A248" i="6"/>
  <c r="F247" i="6"/>
  <c r="C247" i="6"/>
  <c r="A247" i="6"/>
  <c r="F246" i="6"/>
  <c r="C246" i="6"/>
  <c r="A246" i="6"/>
  <c r="F245" i="6"/>
  <c r="C245" i="6"/>
  <c r="A245" i="6"/>
  <c r="F244" i="6"/>
  <c r="C244" i="6"/>
  <c r="A244" i="6"/>
  <c r="F243" i="6"/>
  <c r="C243" i="6"/>
  <c r="A243" i="6"/>
  <c r="F242" i="6"/>
  <c r="C242" i="6"/>
  <c r="A242" i="6"/>
  <c r="F241" i="6"/>
  <c r="C241" i="6"/>
  <c r="A241" i="6"/>
  <c r="F240" i="6"/>
  <c r="C240" i="6"/>
  <c r="A240" i="6"/>
  <c r="F239" i="6"/>
  <c r="C239" i="6"/>
  <c r="A239" i="6"/>
  <c r="F238" i="6"/>
  <c r="C238" i="6"/>
  <c r="A238" i="6"/>
  <c r="F237" i="6"/>
  <c r="C237" i="6"/>
  <c r="A237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2" i="6"/>
  <c r="S3" i="6"/>
  <c r="S4" i="6"/>
  <c r="K14" i="10"/>
  <c r="K15" i="10"/>
  <c r="K16" i="10"/>
  <c r="K18" i="10"/>
  <c r="A2" i="6"/>
  <c r="C2" i="6"/>
  <c r="A3" i="6"/>
  <c r="C3" i="6"/>
  <c r="A4" i="6"/>
  <c r="C4" i="6"/>
  <c r="A5" i="6"/>
  <c r="C5" i="6"/>
  <c r="A6" i="6"/>
  <c r="C6" i="6"/>
  <c r="A7" i="6"/>
  <c r="C7" i="6"/>
  <c r="A8" i="6"/>
  <c r="C8" i="6"/>
  <c r="A9" i="6"/>
  <c r="C9" i="6"/>
  <c r="A10" i="6"/>
  <c r="C10" i="6"/>
  <c r="A11" i="6"/>
  <c r="C11" i="6"/>
  <c r="A12" i="6"/>
  <c r="C12" i="6"/>
  <c r="A13" i="6"/>
  <c r="C13" i="6"/>
  <c r="A14" i="6"/>
  <c r="C14" i="6"/>
  <c r="A15" i="6"/>
  <c r="C15" i="6"/>
  <c r="A16" i="6"/>
  <c r="C16" i="6"/>
  <c r="A17" i="6"/>
  <c r="C17" i="6"/>
  <c r="A18" i="6"/>
  <c r="C18" i="6"/>
  <c r="A19" i="6"/>
  <c r="C19" i="6"/>
  <c r="A20" i="6"/>
  <c r="C20" i="6"/>
  <c r="A21" i="6"/>
  <c r="C21" i="6"/>
  <c r="A22" i="6"/>
  <c r="C22" i="6"/>
  <c r="A23" i="6"/>
  <c r="C23" i="6"/>
  <c r="A24" i="6"/>
  <c r="C24" i="6"/>
  <c r="A25" i="6"/>
  <c r="C25" i="6"/>
  <c r="A26" i="6"/>
  <c r="C26" i="6"/>
  <c r="A27" i="6"/>
  <c r="C27" i="6"/>
  <c r="A28" i="6"/>
  <c r="C28" i="6"/>
  <c r="A29" i="6"/>
  <c r="C29" i="6"/>
  <c r="A30" i="6"/>
  <c r="C30" i="6"/>
  <c r="A31" i="6"/>
  <c r="C31" i="6"/>
  <c r="A32" i="6"/>
  <c r="C32" i="6"/>
  <c r="A33" i="6"/>
  <c r="C33" i="6"/>
  <c r="A34" i="6"/>
  <c r="C34" i="6"/>
  <c r="A35" i="6"/>
  <c r="C35" i="6"/>
  <c r="A36" i="6"/>
  <c r="C36" i="6"/>
  <c r="A37" i="6"/>
  <c r="C37" i="6"/>
  <c r="A38" i="6"/>
  <c r="C38" i="6"/>
  <c r="A39" i="6"/>
  <c r="C39" i="6"/>
  <c r="A40" i="6"/>
  <c r="C40" i="6"/>
  <c r="A41" i="6"/>
  <c r="C41" i="6"/>
  <c r="A42" i="6"/>
  <c r="C42" i="6"/>
  <c r="A43" i="6"/>
  <c r="C43" i="6"/>
  <c r="A44" i="6"/>
  <c r="C44" i="6"/>
  <c r="A45" i="6"/>
  <c r="C45" i="6"/>
  <c r="A46" i="6"/>
  <c r="C46" i="6"/>
  <c r="A47" i="6"/>
  <c r="C47" i="6"/>
  <c r="A48" i="6"/>
  <c r="C48" i="6"/>
  <c r="A49" i="6"/>
  <c r="C49" i="6"/>
  <c r="A50" i="6"/>
  <c r="C50" i="6"/>
  <c r="A51" i="6"/>
  <c r="C51" i="6"/>
  <c r="A52" i="6"/>
  <c r="C52" i="6"/>
  <c r="A53" i="6"/>
  <c r="C53" i="6"/>
  <c r="A54" i="6"/>
  <c r="C54" i="6"/>
  <c r="A55" i="6"/>
  <c r="C55" i="6"/>
  <c r="A56" i="6"/>
  <c r="C56" i="6"/>
  <c r="A57" i="6"/>
  <c r="C57" i="6"/>
  <c r="A58" i="6"/>
  <c r="C58" i="6"/>
  <c r="A59" i="6"/>
  <c r="C59" i="6"/>
  <c r="A60" i="6"/>
  <c r="C60" i="6"/>
  <c r="A61" i="6"/>
  <c r="C61" i="6"/>
  <c r="A62" i="6"/>
  <c r="C62" i="6"/>
  <c r="A63" i="6"/>
  <c r="C63" i="6"/>
  <c r="A64" i="6"/>
  <c r="C64" i="6"/>
  <c r="A65" i="6"/>
  <c r="C65" i="6"/>
  <c r="A66" i="6"/>
  <c r="C66" i="6"/>
  <c r="A67" i="6"/>
  <c r="C67" i="6"/>
  <c r="A68" i="6"/>
  <c r="C68" i="6"/>
  <c r="A69" i="6"/>
  <c r="C69" i="6"/>
  <c r="A70" i="6"/>
  <c r="C70" i="6"/>
  <c r="A71" i="6"/>
  <c r="C71" i="6"/>
  <c r="A72" i="6"/>
  <c r="C72" i="6"/>
  <c r="A73" i="6"/>
  <c r="C73" i="6"/>
  <c r="A74" i="6"/>
  <c r="C74" i="6"/>
  <c r="A75" i="6"/>
  <c r="C75" i="6"/>
  <c r="A76" i="6"/>
  <c r="C76" i="6"/>
  <c r="A77" i="6"/>
  <c r="C77" i="6"/>
  <c r="A78" i="6"/>
  <c r="C78" i="6"/>
  <c r="A79" i="6"/>
  <c r="C79" i="6"/>
  <c r="A80" i="6"/>
  <c r="C80" i="6"/>
  <c r="A81" i="6"/>
  <c r="C81" i="6"/>
  <c r="A82" i="6"/>
  <c r="C82" i="6"/>
  <c r="A83" i="6"/>
  <c r="C83" i="6"/>
  <c r="A84" i="6"/>
  <c r="C84" i="6"/>
  <c r="A85" i="6"/>
  <c r="C85" i="6"/>
  <c r="A86" i="6"/>
  <c r="C86" i="6"/>
  <c r="A87" i="6"/>
  <c r="C87" i="6"/>
  <c r="A88" i="6"/>
  <c r="C88" i="6"/>
  <c r="A89" i="6"/>
  <c r="C89" i="6"/>
  <c r="A90" i="6"/>
  <c r="C90" i="6"/>
  <c r="A91" i="6"/>
  <c r="C91" i="6"/>
  <c r="A92" i="6"/>
  <c r="C92" i="6"/>
  <c r="A93" i="6"/>
  <c r="C93" i="6"/>
  <c r="A94" i="6"/>
  <c r="C94" i="6"/>
  <c r="A95" i="6"/>
  <c r="C95" i="6"/>
  <c r="A96" i="6"/>
  <c r="C96" i="6"/>
  <c r="A97" i="6"/>
  <c r="C97" i="6"/>
  <c r="A98" i="6"/>
  <c r="C98" i="6"/>
  <c r="A99" i="6"/>
  <c r="C99" i="6"/>
  <c r="A100" i="6"/>
  <c r="C100" i="6"/>
  <c r="A101" i="6"/>
  <c r="C101" i="6"/>
  <c r="A102" i="6"/>
  <c r="C102" i="6"/>
  <c r="A103" i="6"/>
  <c r="C103" i="6"/>
  <c r="A104" i="6"/>
  <c r="C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A105" i="6"/>
  <c r="C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A106" i="6"/>
  <c r="C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A107" i="6"/>
  <c r="C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A108" i="6"/>
  <c r="C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A109" i="6"/>
  <c r="C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A110" i="6"/>
  <c r="C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A111" i="6"/>
  <c r="C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A112" i="6"/>
  <c r="C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A113" i="6"/>
  <c r="C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A114" i="6"/>
  <c r="C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A115" i="6"/>
  <c r="C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A116" i="6"/>
  <c r="C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A117" i="6"/>
  <c r="C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A118" i="6"/>
  <c r="C118" i="6"/>
  <c r="F118" i="6"/>
  <c r="A119" i="6"/>
  <c r="C119" i="6"/>
  <c r="F119" i="6"/>
  <c r="A120" i="6"/>
  <c r="C120" i="6"/>
  <c r="F120" i="6"/>
  <c r="A121" i="6"/>
  <c r="C121" i="6"/>
  <c r="F121" i="6"/>
  <c r="A122" i="6"/>
  <c r="C122" i="6"/>
  <c r="F122" i="6"/>
  <c r="A123" i="6"/>
  <c r="C123" i="6"/>
  <c r="F123" i="6"/>
  <c r="A124" i="6"/>
  <c r="C124" i="6"/>
  <c r="F124" i="6"/>
  <c r="A125" i="6"/>
  <c r="C125" i="6"/>
  <c r="F125" i="6"/>
  <c r="A126" i="6"/>
  <c r="C126" i="6"/>
  <c r="F126" i="6"/>
  <c r="A127" i="6"/>
  <c r="C127" i="6"/>
  <c r="F127" i="6"/>
  <c r="A128" i="6"/>
  <c r="C128" i="6"/>
  <c r="F128" i="6"/>
  <c r="A129" i="6"/>
  <c r="C129" i="6"/>
  <c r="F129" i="6"/>
  <c r="A130" i="6"/>
  <c r="C130" i="6"/>
  <c r="F130" i="6"/>
  <c r="A131" i="6"/>
  <c r="C131" i="6"/>
  <c r="F131" i="6"/>
  <c r="A132" i="6"/>
  <c r="C132" i="6"/>
  <c r="F132" i="6"/>
  <c r="A133" i="6"/>
  <c r="C133" i="6"/>
  <c r="F133" i="6"/>
  <c r="A134" i="6"/>
  <c r="C134" i="6"/>
  <c r="F134" i="6"/>
  <c r="A135" i="6"/>
  <c r="C135" i="6"/>
  <c r="F135" i="6"/>
  <c r="A136" i="6"/>
  <c r="C136" i="6"/>
  <c r="F136" i="6"/>
  <c r="A137" i="6"/>
  <c r="C137" i="6"/>
  <c r="F137" i="6"/>
  <c r="A138" i="6"/>
  <c r="C138" i="6"/>
  <c r="F138" i="6"/>
  <c r="A139" i="6"/>
  <c r="C139" i="6"/>
  <c r="F139" i="6"/>
  <c r="A140" i="6"/>
  <c r="C140" i="6"/>
  <c r="F140" i="6"/>
  <c r="A141" i="6"/>
  <c r="C141" i="6"/>
  <c r="F141" i="6"/>
  <c r="A142" i="6"/>
  <c r="C142" i="6"/>
  <c r="F142" i="6"/>
  <c r="A143" i="6"/>
  <c r="C143" i="6"/>
  <c r="F143" i="6"/>
  <c r="A144" i="6"/>
  <c r="C144" i="6"/>
  <c r="F144" i="6"/>
  <c r="A145" i="6"/>
  <c r="C145" i="6"/>
  <c r="F145" i="6"/>
  <c r="A146" i="6"/>
  <c r="C146" i="6"/>
  <c r="F146" i="6"/>
  <c r="A147" i="6"/>
  <c r="C147" i="6"/>
  <c r="F147" i="6"/>
  <c r="A148" i="6"/>
  <c r="C148" i="6"/>
  <c r="F148" i="6"/>
  <c r="A149" i="6"/>
  <c r="C149" i="6"/>
  <c r="F149" i="6"/>
  <c r="A150" i="6"/>
  <c r="C150" i="6"/>
  <c r="F150" i="6"/>
  <c r="A151" i="6"/>
  <c r="C151" i="6"/>
  <c r="F151" i="6"/>
  <c r="A152" i="6"/>
  <c r="C152" i="6"/>
  <c r="F152" i="6"/>
  <c r="A153" i="6"/>
  <c r="C153" i="6"/>
  <c r="F153" i="6"/>
  <c r="A154" i="6"/>
  <c r="C154" i="6"/>
  <c r="F154" i="6"/>
  <c r="A155" i="6"/>
  <c r="C155" i="6"/>
  <c r="F155" i="6"/>
  <c r="A156" i="6"/>
  <c r="C156" i="6"/>
  <c r="F156" i="6"/>
  <c r="A157" i="6"/>
  <c r="C157" i="6"/>
  <c r="F157" i="6"/>
  <c r="A158" i="6"/>
  <c r="C158" i="6"/>
  <c r="F158" i="6"/>
  <c r="A159" i="6"/>
  <c r="C159" i="6"/>
  <c r="F159" i="6"/>
  <c r="A160" i="6"/>
  <c r="C160" i="6"/>
  <c r="F160" i="6"/>
  <c r="A161" i="6"/>
  <c r="C161" i="6"/>
  <c r="F161" i="6"/>
  <c r="A162" i="6"/>
  <c r="C162" i="6"/>
  <c r="F162" i="6"/>
  <c r="A163" i="6"/>
  <c r="C163" i="6"/>
  <c r="F163" i="6"/>
  <c r="A164" i="6"/>
  <c r="C164" i="6"/>
  <c r="F164" i="6"/>
  <c r="A165" i="6"/>
  <c r="C165" i="6"/>
  <c r="F165" i="6"/>
  <c r="A166" i="6"/>
  <c r="C166" i="6"/>
  <c r="F166" i="6"/>
  <c r="A167" i="6"/>
  <c r="C167" i="6"/>
  <c r="F167" i="6"/>
  <c r="A168" i="6"/>
  <c r="C168" i="6"/>
  <c r="F168" i="6"/>
  <c r="A169" i="6"/>
  <c r="C169" i="6"/>
  <c r="F169" i="6"/>
  <c r="A170" i="6"/>
  <c r="C170" i="6"/>
  <c r="F170" i="6"/>
  <c r="A171" i="6"/>
  <c r="C171" i="6"/>
  <c r="F171" i="6"/>
  <c r="A172" i="6"/>
  <c r="C172" i="6"/>
  <c r="F172" i="6"/>
  <c r="A173" i="6"/>
  <c r="C173" i="6"/>
  <c r="F173" i="6"/>
  <c r="A174" i="6"/>
  <c r="C174" i="6"/>
  <c r="F174" i="6"/>
  <c r="A175" i="6"/>
  <c r="C175" i="6"/>
  <c r="F175" i="6"/>
  <c r="A176" i="6"/>
  <c r="C176" i="6"/>
  <c r="F176" i="6"/>
  <c r="A177" i="6"/>
  <c r="C177" i="6"/>
  <c r="F177" i="6"/>
  <c r="A178" i="6"/>
  <c r="C178" i="6"/>
  <c r="F178" i="6"/>
  <c r="A179" i="6"/>
  <c r="C179" i="6"/>
  <c r="F179" i="6"/>
  <c r="A180" i="6"/>
  <c r="C180" i="6"/>
  <c r="F180" i="6"/>
  <c r="A181" i="6"/>
  <c r="C181" i="6"/>
  <c r="F181" i="6"/>
  <c r="A182" i="6"/>
  <c r="C182" i="6"/>
  <c r="F182" i="6"/>
  <c r="A183" i="6"/>
  <c r="C183" i="6"/>
  <c r="F183" i="6"/>
  <c r="A184" i="6"/>
  <c r="C184" i="6"/>
  <c r="F184" i="6"/>
  <c r="A185" i="6"/>
  <c r="C185" i="6"/>
  <c r="F185" i="6"/>
  <c r="A186" i="6"/>
  <c r="C186" i="6"/>
  <c r="F186" i="6"/>
  <c r="A187" i="6"/>
  <c r="C187" i="6"/>
  <c r="F187" i="6"/>
  <c r="A188" i="6"/>
  <c r="C188" i="6"/>
  <c r="F188" i="6"/>
  <c r="A189" i="6"/>
  <c r="C189" i="6"/>
  <c r="F189" i="6"/>
  <c r="A190" i="6"/>
  <c r="C190" i="6"/>
  <c r="F190" i="6"/>
  <c r="A191" i="6"/>
  <c r="C191" i="6"/>
  <c r="F191" i="6"/>
  <c r="A192" i="6"/>
  <c r="C192" i="6"/>
  <c r="F192" i="6"/>
  <c r="A193" i="6"/>
  <c r="C193" i="6"/>
  <c r="F193" i="6"/>
  <c r="A194" i="6"/>
  <c r="C194" i="6"/>
  <c r="F194" i="6"/>
  <c r="A195" i="6"/>
  <c r="C195" i="6"/>
  <c r="F195" i="6"/>
  <c r="A196" i="6"/>
  <c r="C196" i="6"/>
  <c r="F196" i="6"/>
  <c r="A197" i="6"/>
  <c r="C197" i="6"/>
  <c r="F197" i="6"/>
  <c r="A198" i="6"/>
  <c r="C198" i="6"/>
  <c r="F198" i="6"/>
  <c r="A199" i="6"/>
  <c r="C199" i="6"/>
  <c r="F199" i="6"/>
  <c r="A200" i="6"/>
  <c r="C200" i="6"/>
  <c r="F200" i="6"/>
  <c r="A201" i="6"/>
  <c r="C201" i="6"/>
  <c r="F201" i="6"/>
  <c r="A202" i="6"/>
  <c r="C202" i="6"/>
  <c r="F202" i="6"/>
  <c r="A203" i="6"/>
  <c r="C203" i="6"/>
  <c r="F203" i="6"/>
  <c r="A204" i="6"/>
  <c r="C204" i="6"/>
  <c r="F204" i="6"/>
  <c r="A205" i="6"/>
  <c r="C205" i="6"/>
  <c r="F205" i="6"/>
  <c r="A206" i="6"/>
  <c r="C206" i="6"/>
  <c r="F206" i="6"/>
  <c r="A207" i="6"/>
  <c r="C207" i="6"/>
  <c r="F207" i="6"/>
  <c r="A208" i="6"/>
  <c r="C208" i="6"/>
  <c r="F208" i="6"/>
  <c r="A209" i="6"/>
  <c r="C209" i="6"/>
  <c r="F209" i="6"/>
  <c r="A210" i="6"/>
  <c r="C210" i="6"/>
  <c r="F210" i="6"/>
  <c r="A211" i="6"/>
  <c r="C211" i="6"/>
  <c r="F211" i="6"/>
  <c r="A212" i="6"/>
  <c r="C212" i="6"/>
  <c r="F212" i="6"/>
  <c r="A213" i="6"/>
  <c r="C213" i="6"/>
  <c r="F213" i="6"/>
  <c r="A214" i="6"/>
  <c r="C214" i="6"/>
  <c r="F214" i="6"/>
  <c r="A215" i="6"/>
  <c r="C215" i="6"/>
  <c r="F215" i="6"/>
  <c r="A216" i="6"/>
  <c r="C216" i="6"/>
  <c r="F216" i="6"/>
  <c r="A217" i="6"/>
  <c r="C217" i="6"/>
  <c r="F217" i="6"/>
  <c r="A218" i="6"/>
  <c r="C218" i="6"/>
  <c r="F218" i="6"/>
  <c r="A219" i="6"/>
  <c r="C219" i="6"/>
  <c r="F219" i="6"/>
  <c r="A220" i="6"/>
  <c r="C220" i="6"/>
  <c r="F220" i="6"/>
  <c r="A221" i="6"/>
  <c r="C221" i="6"/>
  <c r="F221" i="6"/>
  <c r="A222" i="6"/>
  <c r="C222" i="6"/>
  <c r="F222" i="6"/>
  <c r="A223" i="6"/>
  <c r="C223" i="6"/>
  <c r="F223" i="6"/>
  <c r="A224" i="6"/>
  <c r="C224" i="6"/>
  <c r="F224" i="6"/>
  <c r="A225" i="6"/>
  <c r="C225" i="6"/>
  <c r="F225" i="6"/>
  <c r="A226" i="6"/>
  <c r="C226" i="6"/>
  <c r="F226" i="6"/>
  <c r="A227" i="6"/>
  <c r="C227" i="6"/>
  <c r="F227" i="6"/>
  <c r="A228" i="6"/>
  <c r="C228" i="6"/>
  <c r="F228" i="6"/>
  <c r="A229" i="6"/>
  <c r="C229" i="6"/>
  <c r="F229" i="6"/>
  <c r="A230" i="6"/>
  <c r="C230" i="6"/>
  <c r="F230" i="6"/>
  <c r="A231" i="6"/>
  <c r="C231" i="6"/>
  <c r="F231" i="6"/>
  <c r="A232" i="6"/>
  <c r="C232" i="6"/>
  <c r="F232" i="6"/>
  <c r="A233" i="6"/>
  <c r="C233" i="6"/>
  <c r="F233" i="6"/>
  <c r="A234" i="6"/>
  <c r="C234" i="6"/>
  <c r="F234" i="6"/>
  <c r="A235" i="6"/>
  <c r="C235" i="6"/>
  <c r="F235" i="6"/>
  <c r="A236" i="6"/>
  <c r="C236" i="6"/>
  <c r="F236" i="6"/>
  <c r="F1" i="5"/>
  <c r="G1" i="5" s="1"/>
  <c r="H1" i="5" s="1"/>
  <c r="I1" i="5" s="1"/>
  <c r="J1" i="5" s="1"/>
  <c r="K1" i="5" s="1"/>
  <c r="L1" i="5" s="1"/>
  <c r="M1" i="5" s="1"/>
  <c r="N1" i="5" s="1"/>
  <c r="O1" i="5" s="1"/>
  <c r="P1" i="5" s="1"/>
  <c r="D33" i="5"/>
  <c r="C57" i="5"/>
  <c r="E1" i="9"/>
  <c r="AC1" i="9" s="1"/>
  <c r="N1" i="9"/>
  <c r="O1" i="9"/>
  <c r="P1" i="9"/>
  <c r="Q1" i="9"/>
  <c r="R1" i="9"/>
  <c r="S1" i="9"/>
  <c r="AK2" i="9"/>
  <c r="AL2" i="9" s="1"/>
  <c r="AU2" i="9"/>
  <c r="AW2" i="9"/>
  <c r="C3" i="9"/>
  <c r="AO3" i="9" s="1"/>
  <c r="C4" i="9"/>
  <c r="AO4" i="9" s="1"/>
  <c r="C5" i="9"/>
  <c r="AO5" i="9" s="1"/>
  <c r="C6" i="9"/>
  <c r="AO6" i="9" s="1"/>
  <c r="C7" i="9"/>
  <c r="AO7" i="9" s="1"/>
  <c r="C8" i="9"/>
  <c r="AO8" i="9" s="1"/>
  <c r="C9" i="9"/>
  <c r="AO9" i="9" s="1"/>
  <c r="C10" i="9"/>
  <c r="AO10" i="9" s="1"/>
  <c r="C11" i="9"/>
  <c r="AO11" i="9" s="1"/>
  <c r="C12" i="9"/>
  <c r="AO12" i="9" s="1"/>
  <c r="C13" i="9"/>
  <c r="AO13" i="9" s="1"/>
  <c r="C14" i="9"/>
  <c r="AO14" i="9" s="1"/>
  <c r="C15" i="9"/>
  <c r="AO15" i="9" s="1"/>
  <c r="C16" i="9"/>
  <c r="AO16" i="9" s="1"/>
  <c r="C17" i="9"/>
  <c r="AO17" i="9" s="1"/>
  <c r="C18" i="9"/>
  <c r="AO18" i="9" s="1"/>
  <c r="C19" i="9"/>
  <c r="AO19" i="9" s="1"/>
  <c r="C20" i="9"/>
  <c r="AO20" i="9" s="1"/>
  <c r="C21" i="9"/>
  <c r="AO21" i="9" s="1"/>
  <c r="C22" i="9"/>
  <c r="AO22" i="9" s="1"/>
  <c r="C23" i="9"/>
  <c r="AO23" i="9" s="1"/>
  <c r="C24" i="9"/>
  <c r="AO24" i="9" s="1"/>
  <c r="C25" i="9"/>
  <c r="AO25" i="9" s="1"/>
  <c r="C26" i="9"/>
  <c r="AO26" i="9" s="1"/>
  <c r="C27" i="9"/>
  <c r="AO27" i="9" s="1"/>
  <c r="C28" i="9"/>
  <c r="AO28" i="9" s="1"/>
  <c r="C29" i="9"/>
  <c r="AO29" i="9" s="1"/>
  <c r="D2" i="11"/>
  <c r="D7" i="11" s="1"/>
  <c r="D12" i="11" s="1"/>
  <c r="E2" i="11"/>
  <c r="E7" i="11" s="1"/>
  <c r="E12" i="11" s="1"/>
  <c r="F2" i="11"/>
  <c r="F7" i="11" s="1"/>
  <c r="F12" i="11" s="1"/>
  <c r="G2" i="11"/>
  <c r="G7" i="11" s="1"/>
  <c r="G12" i="11" s="1"/>
  <c r="H2" i="11"/>
  <c r="H7" i="11" s="1"/>
  <c r="H12" i="11" s="1"/>
  <c r="I2" i="11"/>
  <c r="I7" i="11" s="1"/>
  <c r="I12" i="11" s="1"/>
  <c r="J2" i="11"/>
  <c r="J7" i="11" s="1"/>
  <c r="J12" i="11" s="1"/>
  <c r="F17" i="11" s="1"/>
  <c r="C3" i="11"/>
  <c r="C4" i="11"/>
  <c r="B13" i="11"/>
  <c r="C18" i="11" s="1"/>
  <c r="H9" i="11"/>
  <c r="A2" i="1"/>
  <c r="S320" i="6"/>
  <c r="S324" i="6"/>
  <c r="S321" i="6"/>
  <c r="S322" i="6"/>
  <c r="S325" i="6"/>
  <c r="S323" i="6"/>
  <c r="S238" i="6"/>
  <c r="S240" i="6"/>
  <c r="S242" i="6"/>
  <c r="S244" i="6"/>
  <c r="S246" i="6"/>
  <c r="S248" i="6"/>
  <c r="S250" i="6"/>
  <c r="S252" i="6"/>
  <c r="S254" i="6"/>
  <c r="S237" i="6"/>
  <c r="S239" i="6"/>
  <c r="S241" i="6"/>
  <c r="S243" i="6"/>
  <c r="S245" i="6"/>
  <c r="S247" i="6"/>
  <c r="S249" i="6"/>
  <c r="S251" i="6"/>
  <c r="S253" i="6"/>
  <c r="S255" i="6"/>
  <c r="S256" i="6"/>
  <c r="S257" i="6"/>
  <c r="S258" i="6"/>
  <c r="S259" i="6"/>
  <c r="S260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3" i="6"/>
  <c r="S284" i="6"/>
  <c r="S285" i="6"/>
  <c r="S286" i="6"/>
  <c r="S287" i="6"/>
  <c r="S288" i="6"/>
  <c r="S289" i="6"/>
  <c r="S290" i="6"/>
  <c r="S291" i="6"/>
  <c r="S292" i="6"/>
  <c r="S293" i="6"/>
  <c r="S294" i="6"/>
  <c r="S295" i="6"/>
  <c r="S296" i="6"/>
  <c r="S297" i="6"/>
  <c r="S298" i="6"/>
  <c r="S299" i="6"/>
  <c r="S300" i="6"/>
  <c r="S301" i="6"/>
  <c r="S302" i="6"/>
  <c r="S303" i="6"/>
  <c r="S304" i="6"/>
  <c r="S305" i="6"/>
  <c r="S306" i="6"/>
  <c r="S307" i="6"/>
  <c r="S308" i="6"/>
  <c r="S309" i="6"/>
  <c r="S310" i="6"/>
  <c r="S311" i="6"/>
  <c r="S312" i="6"/>
  <c r="S313" i="6"/>
  <c r="S314" i="6"/>
  <c r="S315" i="6"/>
  <c r="S316" i="6"/>
  <c r="S317" i="6"/>
  <c r="S318" i="6"/>
  <c r="S319" i="6"/>
  <c r="S352" i="6"/>
  <c r="S401" i="6"/>
  <c r="S406" i="6"/>
  <c r="S372" i="6"/>
  <c r="S348" i="6"/>
  <c r="R437" i="6"/>
  <c r="N437" i="6"/>
  <c r="J437" i="6"/>
  <c r="Q437" i="6"/>
  <c r="M437" i="6"/>
  <c r="I437" i="6"/>
  <c r="P437" i="6"/>
  <c r="L437" i="6"/>
  <c r="S347" i="6"/>
  <c r="S746" i="6"/>
  <c r="S744" i="6"/>
  <c r="S740" i="6"/>
  <c r="S741" i="6"/>
  <c r="S742" i="6"/>
  <c r="S748" i="6"/>
  <c r="S753" i="6"/>
  <c r="S752" i="6"/>
  <c r="S747" i="6"/>
  <c r="S745" i="6"/>
  <c r="S751" i="6"/>
  <c r="S750" i="6"/>
  <c r="AG1" i="9"/>
  <c r="K50" i="13" l="1"/>
  <c r="K27" i="13"/>
  <c r="K49" i="13"/>
  <c r="K26" i="13"/>
  <c r="K48" i="13"/>
  <c r="K25" i="13"/>
  <c r="K54" i="13"/>
  <c r="K31" i="13"/>
  <c r="K53" i="13"/>
  <c r="K30" i="13"/>
  <c r="L7" i="9"/>
  <c r="Q450" i="6"/>
  <c r="P235" i="6"/>
  <c r="R658" i="6"/>
  <c r="P658" i="6"/>
  <c r="O234" i="6"/>
  <c r="K234" i="6"/>
  <c r="I232" i="6"/>
  <c r="Q236" i="6"/>
  <c r="E9" i="1"/>
  <c r="B4" i="5"/>
  <c r="B24" i="5" s="1"/>
  <c r="D25" i="5" s="1"/>
  <c r="D11" i="9"/>
  <c r="D23" i="9"/>
  <c r="D21" i="9"/>
  <c r="D12" i="9"/>
  <c r="D24" i="9"/>
  <c r="D13" i="9"/>
  <c r="D25" i="9"/>
  <c r="D14" i="9"/>
  <c r="D26" i="9"/>
  <c r="D10" i="9"/>
  <c r="D15" i="9"/>
  <c r="D27" i="9"/>
  <c r="D4" i="9"/>
  <c r="D16" i="9"/>
  <c r="D28" i="9"/>
  <c r="D5" i="9"/>
  <c r="D17" i="9"/>
  <c r="D29" i="9"/>
  <c r="D9" i="9"/>
  <c r="D22" i="9"/>
  <c r="D6" i="9"/>
  <c r="D18" i="9"/>
  <c r="D7" i="9"/>
  <c r="D19" i="9"/>
  <c r="D8" i="9"/>
  <c r="D20" i="9"/>
  <c r="M4" i="13"/>
  <c r="L14" i="13"/>
  <c r="L24" i="13" s="1"/>
  <c r="L36" i="12" s="1"/>
  <c r="L8" i="13"/>
  <c r="L28" i="13" s="1"/>
  <c r="L9" i="13"/>
  <c r="L10" i="13"/>
  <c r="L11" i="13"/>
  <c r="L5" i="13"/>
  <c r="L6" i="13"/>
  <c r="L7" i="13"/>
  <c r="P450" i="6"/>
  <c r="H653" i="6"/>
  <c r="J236" i="6"/>
  <c r="J658" i="6"/>
  <c r="H236" i="6"/>
  <c r="P656" i="6"/>
  <c r="R449" i="6"/>
  <c r="H657" i="6"/>
  <c r="L232" i="6"/>
  <c r="J233" i="6"/>
  <c r="J231" i="6"/>
  <c r="O236" i="6"/>
  <c r="I341" i="6"/>
  <c r="Q446" i="6"/>
  <c r="M652" i="6"/>
  <c r="I654" i="6"/>
  <c r="K555" i="6"/>
  <c r="J549" i="6"/>
  <c r="I554" i="6"/>
  <c r="J341" i="6"/>
  <c r="M341" i="6"/>
  <c r="I451" i="6"/>
  <c r="I345" i="6"/>
  <c r="R342" i="6"/>
  <c r="N234" i="6"/>
  <c r="N232" i="6"/>
  <c r="P448" i="6"/>
  <c r="O447" i="6"/>
  <c r="G345" i="6"/>
  <c r="R341" i="6"/>
  <c r="M549" i="6"/>
  <c r="J655" i="6"/>
  <c r="J653" i="6"/>
  <c r="M451" i="6"/>
  <c r="K346" i="6"/>
  <c r="O235" i="6"/>
  <c r="O233" i="6"/>
  <c r="O232" i="6"/>
  <c r="O231" i="6"/>
  <c r="J446" i="6"/>
  <c r="N450" i="6"/>
  <c r="K653" i="6"/>
  <c r="N235" i="6"/>
  <c r="G343" i="6"/>
  <c r="G342" i="6"/>
  <c r="H346" i="6"/>
  <c r="Q343" i="6"/>
  <c r="P342" i="6"/>
  <c r="M555" i="6"/>
  <c r="R345" i="6"/>
  <c r="Q344" i="6"/>
  <c r="P343" i="6"/>
  <c r="O342" i="6"/>
  <c r="O344" i="6"/>
  <c r="L555" i="6"/>
  <c r="L553" i="6"/>
  <c r="L552" i="6"/>
  <c r="N448" i="6"/>
  <c r="K553" i="6"/>
  <c r="I553" i="6"/>
  <c r="D3" i="9"/>
  <c r="K448" i="6"/>
  <c r="Q549" i="6"/>
  <c r="G445" i="6"/>
  <c r="H554" i="6"/>
  <c r="H550" i="6"/>
  <c r="P652" i="6"/>
  <c r="N656" i="6"/>
  <c r="I343" i="6"/>
  <c r="I344" i="6"/>
  <c r="L554" i="6"/>
  <c r="N451" i="6"/>
  <c r="H344" i="6"/>
  <c r="Q341" i="6"/>
  <c r="Q447" i="6"/>
  <c r="J450" i="6"/>
  <c r="K451" i="6"/>
  <c r="O555" i="6"/>
  <c r="N549" i="6"/>
  <c r="K345" i="6"/>
  <c r="H343" i="6"/>
  <c r="O448" i="6"/>
  <c r="O451" i="6"/>
  <c r="P555" i="6"/>
  <c r="H345" i="6"/>
  <c r="P341" i="6"/>
  <c r="Q448" i="6"/>
  <c r="P447" i="6"/>
  <c r="M446" i="6"/>
  <c r="N554" i="6"/>
  <c r="K652" i="6"/>
  <c r="J344" i="6"/>
  <c r="J235" i="6"/>
  <c r="J234" i="6"/>
  <c r="J232" i="6"/>
  <c r="J230" i="6"/>
  <c r="L446" i="6"/>
  <c r="M554" i="6"/>
  <c r="G446" i="6"/>
  <c r="J449" i="6"/>
  <c r="R552" i="6"/>
  <c r="Q346" i="6"/>
  <c r="P345" i="6"/>
  <c r="N343" i="6"/>
  <c r="M342" i="6"/>
  <c r="L341" i="6"/>
  <c r="Q551" i="6"/>
  <c r="R553" i="6"/>
  <c r="H656" i="6"/>
  <c r="H654" i="6"/>
  <c r="Q658" i="6"/>
  <c r="S757" i="6"/>
  <c r="J8" i="13" s="1"/>
  <c r="S217" i="6"/>
  <c r="P445" i="6"/>
  <c r="H124" i="6"/>
  <c r="H120" i="6"/>
  <c r="N118" i="6"/>
  <c r="P232" i="6"/>
  <c r="P230" i="6"/>
  <c r="K449" i="6"/>
  <c r="J448" i="6"/>
  <c r="I447" i="6"/>
  <c r="L445" i="6"/>
  <c r="G554" i="6"/>
  <c r="G550" i="6"/>
  <c r="Q555" i="6"/>
  <c r="M552" i="6"/>
  <c r="M551" i="6"/>
  <c r="R554" i="6"/>
  <c r="K447" i="6"/>
  <c r="H555" i="6"/>
  <c r="S758" i="6"/>
  <c r="J9" i="13" s="1"/>
  <c r="S435" i="6"/>
  <c r="P551" i="6"/>
  <c r="N340" i="6"/>
  <c r="L234" i="6"/>
  <c r="M233" i="6"/>
  <c r="H123" i="6"/>
  <c r="P236" i="6"/>
  <c r="H232" i="6"/>
  <c r="L551" i="6"/>
  <c r="O550" i="6"/>
  <c r="K656" i="6"/>
  <c r="K654" i="6"/>
  <c r="O653" i="6"/>
  <c r="H451" i="6"/>
  <c r="O549" i="6"/>
  <c r="J553" i="6"/>
  <c r="J552" i="6"/>
  <c r="K657" i="6"/>
  <c r="J656" i="6"/>
  <c r="G652" i="6"/>
  <c r="H235" i="6"/>
  <c r="P233" i="6"/>
  <c r="H233" i="6"/>
  <c r="H231" i="6"/>
  <c r="S216" i="6"/>
  <c r="K655" i="6"/>
  <c r="N123" i="6"/>
  <c r="K120" i="6"/>
  <c r="G120" i="6"/>
  <c r="N119" i="6"/>
  <c r="Q118" i="6"/>
  <c r="H448" i="6"/>
  <c r="R446" i="6"/>
  <c r="I552" i="6"/>
  <c r="I551" i="6"/>
  <c r="N652" i="6"/>
  <c r="M657" i="6"/>
  <c r="M655" i="6"/>
  <c r="L235" i="6"/>
  <c r="L233" i="6"/>
  <c r="L230" i="6"/>
  <c r="G450" i="6"/>
  <c r="H450" i="6"/>
  <c r="O446" i="6"/>
  <c r="L549" i="6"/>
  <c r="J445" i="6"/>
  <c r="K340" i="6"/>
  <c r="K235" i="6"/>
  <c r="K233" i="6"/>
  <c r="G448" i="6"/>
  <c r="Q449" i="6"/>
  <c r="G447" i="6"/>
  <c r="N447" i="6"/>
  <c r="M445" i="6"/>
  <c r="S228" i="6"/>
  <c r="S227" i="6"/>
  <c r="S225" i="6"/>
  <c r="S224" i="6"/>
  <c r="G235" i="6"/>
  <c r="G234" i="6"/>
  <c r="G233" i="6"/>
  <c r="G230" i="6"/>
  <c r="N449" i="6"/>
  <c r="I448" i="6"/>
  <c r="H447" i="6"/>
  <c r="K445" i="6"/>
  <c r="I449" i="6"/>
  <c r="I445" i="6"/>
  <c r="R445" i="6"/>
  <c r="J554" i="6"/>
  <c r="R652" i="6"/>
  <c r="G656" i="6"/>
  <c r="G655" i="6"/>
  <c r="S644" i="6"/>
  <c r="R236" i="6"/>
  <c r="R235" i="6"/>
  <c r="R232" i="6"/>
  <c r="I555" i="6"/>
  <c r="S641" i="6"/>
  <c r="S640" i="6"/>
  <c r="S639" i="6"/>
  <c r="S333" i="6"/>
  <c r="Q235" i="6"/>
  <c r="Q233" i="6"/>
  <c r="Q232" i="6"/>
  <c r="Q230" i="6"/>
  <c r="O553" i="6"/>
  <c r="N552" i="6"/>
  <c r="L550" i="6"/>
  <c r="S339" i="6"/>
  <c r="S335" i="6"/>
  <c r="R450" i="6"/>
  <c r="G451" i="6"/>
  <c r="S547" i="6"/>
  <c r="K550" i="6"/>
  <c r="P340" i="6"/>
  <c r="Q552" i="6"/>
  <c r="S542" i="6"/>
  <c r="Q231" i="6"/>
  <c r="S537" i="6"/>
  <c r="H551" i="6"/>
  <c r="S436" i="6"/>
  <c r="S438" i="6"/>
  <c r="L236" i="6"/>
  <c r="M234" i="6"/>
  <c r="M232" i="6"/>
  <c r="I450" i="6"/>
  <c r="H449" i="6"/>
  <c r="P446" i="6"/>
  <c r="K450" i="6"/>
  <c r="S645" i="6"/>
  <c r="M658" i="6"/>
  <c r="S646" i="6"/>
  <c r="S638" i="6"/>
  <c r="N658" i="6"/>
  <c r="S643" i="6"/>
  <c r="S642" i="6"/>
  <c r="S760" i="6"/>
  <c r="J11" i="13" s="1"/>
  <c r="S756" i="6"/>
  <c r="J7" i="13" s="1"/>
  <c r="S220" i="6"/>
  <c r="O551" i="6"/>
  <c r="N553" i="6"/>
  <c r="S539" i="6"/>
  <c r="K236" i="6"/>
  <c r="K230" i="6"/>
  <c r="G449" i="6"/>
  <c r="L447" i="6"/>
  <c r="H446" i="6"/>
  <c r="Q445" i="6"/>
  <c r="O554" i="6"/>
  <c r="J451" i="6"/>
  <c r="S331" i="6"/>
  <c r="R234" i="6"/>
  <c r="S433" i="6"/>
  <c r="S545" i="6"/>
  <c r="S221" i="6"/>
  <c r="S649" i="6"/>
  <c r="L123" i="6"/>
  <c r="O122" i="6"/>
  <c r="O118" i="6"/>
  <c r="I234" i="6"/>
  <c r="I233" i="6"/>
  <c r="S218" i="6"/>
  <c r="I231" i="6"/>
  <c r="I230" i="6"/>
  <c r="S432" i="6"/>
  <c r="S440" i="6"/>
  <c r="S535" i="6"/>
  <c r="S548" i="6"/>
  <c r="S546" i="6"/>
  <c r="P550" i="6"/>
  <c r="H549" i="6"/>
  <c r="K231" i="6"/>
  <c r="R451" i="6"/>
  <c r="H652" i="6"/>
  <c r="R233" i="6"/>
  <c r="L449" i="6"/>
  <c r="S442" i="6"/>
  <c r="S543" i="6"/>
  <c r="G555" i="6"/>
  <c r="I118" i="6"/>
  <c r="N446" i="6"/>
  <c r="R551" i="6"/>
  <c r="R230" i="6"/>
  <c r="S540" i="6"/>
  <c r="S536" i="6"/>
  <c r="G553" i="6"/>
  <c r="I549" i="6"/>
  <c r="M447" i="6"/>
  <c r="I446" i="6"/>
  <c r="K554" i="6"/>
  <c r="L652" i="6"/>
  <c r="L658" i="6"/>
  <c r="L655" i="6"/>
  <c r="M448" i="6"/>
  <c r="K658" i="6"/>
  <c r="I656" i="6"/>
  <c r="S332" i="6"/>
  <c r="O445" i="6"/>
  <c r="P451" i="6"/>
  <c r="I123" i="6"/>
  <c r="S538" i="6"/>
  <c r="S441" i="6"/>
  <c r="R124" i="6"/>
  <c r="S651" i="6"/>
  <c r="K121" i="6"/>
  <c r="Q119" i="6"/>
  <c r="H118" i="6"/>
  <c r="M235" i="6"/>
  <c r="Q553" i="6"/>
  <c r="Q655" i="6"/>
  <c r="S755" i="6"/>
  <c r="J6" i="13" s="1"/>
  <c r="H3" i="9"/>
  <c r="O3" i="9" s="1"/>
  <c r="G13" i="9"/>
  <c r="N13" i="9" s="1"/>
  <c r="S431" i="6"/>
  <c r="Q451" i="6"/>
  <c r="O552" i="6"/>
  <c r="K549" i="6"/>
  <c r="M123" i="6"/>
  <c r="P118" i="6"/>
  <c r="M550" i="6"/>
  <c r="N657" i="6"/>
  <c r="O658" i="6"/>
  <c r="S116" i="6"/>
  <c r="L121" i="6"/>
  <c r="P124" i="6"/>
  <c r="O123" i="6"/>
  <c r="N122" i="6"/>
  <c r="L120" i="6"/>
  <c r="K119" i="6"/>
  <c r="N345" i="6"/>
  <c r="S229" i="6"/>
  <c r="P231" i="6"/>
  <c r="P549" i="6"/>
  <c r="P553" i="6"/>
  <c r="AB1" i="9"/>
  <c r="S115" i="6"/>
  <c r="I119" i="6"/>
  <c r="S326" i="6"/>
  <c r="K343" i="6"/>
  <c r="K552" i="6"/>
  <c r="AA1" i="9"/>
  <c r="K122" i="6"/>
  <c r="N551" i="6"/>
  <c r="R550" i="6"/>
  <c r="L346" i="6"/>
  <c r="O345" i="6"/>
  <c r="R344" i="6"/>
  <c r="H342" i="6"/>
  <c r="K341" i="6"/>
  <c r="P346" i="6"/>
  <c r="N344" i="6"/>
  <c r="L342" i="6"/>
  <c r="I235" i="6"/>
  <c r="R447" i="6"/>
  <c r="J447" i="6"/>
  <c r="K446" i="6"/>
  <c r="M553" i="6"/>
  <c r="Q550" i="6"/>
  <c r="I550" i="6"/>
  <c r="Q656" i="6"/>
  <c r="AD1" i="9"/>
  <c r="K124" i="6"/>
  <c r="R123" i="6"/>
  <c r="O120" i="6"/>
  <c r="L124" i="6"/>
  <c r="K123" i="6"/>
  <c r="R122" i="6"/>
  <c r="J122" i="6"/>
  <c r="Q121" i="6"/>
  <c r="P120" i="6"/>
  <c r="P552" i="6"/>
  <c r="I657" i="6"/>
  <c r="I655" i="6"/>
  <c r="M654" i="6"/>
  <c r="I653" i="6"/>
  <c r="L340" i="6"/>
  <c r="J342" i="6"/>
  <c r="G232" i="6"/>
  <c r="K551" i="6"/>
  <c r="AE1" i="9"/>
  <c r="K118" i="6"/>
  <c r="J124" i="6"/>
  <c r="Q123" i="6"/>
  <c r="P122" i="6"/>
  <c r="H122" i="6"/>
  <c r="W6" i="9"/>
  <c r="L345" i="6"/>
  <c r="S338" i="6"/>
  <c r="N233" i="6"/>
  <c r="L448" i="6"/>
  <c r="A2" i="5"/>
  <c r="M25" i="1"/>
  <c r="M21" i="5" s="1"/>
  <c r="I25" i="1"/>
  <c r="I21" i="5" s="1"/>
  <c r="E25" i="1"/>
  <c r="E21" i="5" s="1"/>
  <c r="M24" i="1"/>
  <c r="M20" i="5" s="1"/>
  <c r="I24" i="1"/>
  <c r="I20" i="5" s="1"/>
  <c r="E24" i="1"/>
  <c r="E20" i="5" s="1"/>
  <c r="M23" i="1"/>
  <c r="M19" i="5" s="1"/>
  <c r="I23" i="1"/>
  <c r="I19" i="5" s="1"/>
  <c r="E23" i="1"/>
  <c r="E19" i="5" s="1"/>
  <c r="M22" i="1"/>
  <c r="M18" i="5" s="1"/>
  <c r="I22" i="1"/>
  <c r="I18" i="5" s="1"/>
  <c r="E22" i="1"/>
  <c r="E18" i="5" s="1"/>
  <c r="M21" i="1"/>
  <c r="M17" i="5" s="1"/>
  <c r="I21" i="1"/>
  <c r="I17" i="5" s="1"/>
  <c r="E21" i="1"/>
  <c r="E17" i="5" s="1"/>
  <c r="M20" i="1"/>
  <c r="M16" i="5" s="1"/>
  <c r="I20" i="1"/>
  <c r="I16" i="5" s="1"/>
  <c r="E20" i="1"/>
  <c r="I19" i="1"/>
  <c r="I15" i="5" s="1"/>
  <c r="M19" i="1"/>
  <c r="M15" i="5" s="1"/>
  <c r="E19" i="1"/>
  <c r="E15" i="5" s="1"/>
  <c r="M16" i="1"/>
  <c r="M11" i="5" s="1"/>
  <c r="I16" i="1"/>
  <c r="I11" i="5" s="1"/>
  <c r="E16" i="1"/>
  <c r="E11" i="5" s="1"/>
  <c r="M15" i="1"/>
  <c r="M10" i="5" s="1"/>
  <c r="I15" i="1"/>
  <c r="I10" i="5" s="1"/>
  <c r="E15" i="1"/>
  <c r="E10" i="5" s="1"/>
  <c r="M14" i="1"/>
  <c r="I14" i="1"/>
  <c r="I9" i="5" s="1"/>
  <c r="E14" i="1"/>
  <c r="E9" i="5" s="1"/>
  <c r="M13" i="1"/>
  <c r="M8" i="5" s="1"/>
  <c r="I13" i="1"/>
  <c r="I8" i="5" s="1"/>
  <c r="E13" i="1"/>
  <c r="E8" i="5" s="1"/>
  <c r="M12" i="1"/>
  <c r="M7" i="5" s="1"/>
  <c r="I12" i="1"/>
  <c r="I7" i="5" s="1"/>
  <c r="E12" i="1"/>
  <c r="E7" i="5" s="1"/>
  <c r="M11" i="1"/>
  <c r="M6" i="5" s="1"/>
  <c r="I11" i="1"/>
  <c r="I6" i="5" s="1"/>
  <c r="E11" i="1"/>
  <c r="E6" i="5" s="1"/>
  <c r="I10" i="1"/>
  <c r="I5" i="5" s="1"/>
  <c r="M10" i="1"/>
  <c r="M5" i="5" s="1"/>
  <c r="E10" i="1"/>
  <c r="E5" i="5" s="1"/>
  <c r="O25" i="1"/>
  <c r="O21" i="5" s="1"/>
  <c r="G25" i="1"/>
  <c r="G21" i="5" s="1"/>
  <c r="K24" i="1"/>
  <c r="K20" i="5" s="1"/>
  <c r="O23" i="1"/>
  <c r="O19" i="5" s="1"/>
  <c r="G23" i="1"/>
  <c r="G19" i="5" s="1"/>
  <c r="K22" i="1"/>
  <c r="K18" i="5" s="1"/>
  <c r="G22" i="1"/>
  <c r="G18" i="5" s="1"/>
  <c r="G21" i="1"/>
  <c r="G17" i="5" s="1"/>
  <c r="K20" i="1"/>
  <c r="K16" i="5" s="1"/>
  <c r="G19" i="1"/>
  <c r="G15" i="5" s="1"/>
  <c r="O19" i="1"/>
  <c r="O15" i="5" s="1"/>
  <c r="K16" i="1"/>
  <c r="K11" i="5" s="1"/>
  <c r="O15" i="1"/>
  <c r="O10" i="5" s="1"/>
  <c r="O14" i="1"/>
  <c r="O9" i="5" s="1"/>
  <c r="G14" i="1"/>
  <c r="G9" i="5" s="1"/>
  <c r="G13" i="1"/>
  <c r="G8" i="5" s="1"/>
  <c r="K12" i="1"/>
  <c r="K7" i="5" s="1"/>
  <c r="O11" i="1"/>
  <c r="O6" i="5" s="1"/>
  <c r="G11" i="1"/>
  <c r="G6" i="5" s="1"/>
  <c r="K10" i="1"/>
  <c r="K5" i="5" s="1"/>
  <c r="J25" i="1"/>
  <c r="J21" i="5" s="1"/>
  <c r="F25" i="1"/>
  <c r="F21" i="5" s="1"/>
  <c r="J24" i="1"/>
  <c r="J20" i="5" s="1"/>
  <c r="N23" i="1"/>
  <c r="N19" i="5" s="1"/>
  <c r="F23" i="1"/>
  <c r="F19" i="5" s="1"/>
  <c r="J22" i="1"/>
  <c r="J18" i="5" s="1"/>
  <c r="N21" i="1"/>
  <c r="N17" i="5" s="1"/>
  <c r="F21" i="1"/>
  <c r="F17" i="5" s="1"/>
  <c r="J20" i="1"/>
  <c r="J16" i="5" s="1"/>
  <c r="H19" i="1"/>
  <c r="H15" i="5" s="1"/>
  <c r="P19" i="1"/>
  <c r="P15" i="5" s="1"/>
  <c r="J16" i="1"/>
  <c r="J11" i="5" s="1"/>
  <c r="N15" i="1"/>
  <c r="N10" i="5" s="1"/>
  <c r="F15" i="1"/>
  <c r="F10" i="5" s="1"/>
  <c r="J14" i="1"/>
  <c r="J9" i="5" s="1"/>
  <c r="N13" i="1"/>
  <c r="N8" i="5" s="1"/>
  <c r="J13" i="1"/>
  <c r="J8" i="5" s="1"/>
  <c r="N12" i="1"/>
  <c r="N7" i="5" s="1"/>
  <c r="F12" i="1"/>
  <c r="F7" i="5" s="1"/>
  <c r="J11" i="1"/>
  <c r="J6" i="5" s="1"/>
  <c r="L10" i="1"/>
  <c r="L5" i="5" s="1"/>
  <c r="P25" i="1"/>
  <c r="P21" i="5" s="1"/>
  <c r="L25" i="1"/>
  <c r="L21" i="5" s="1"/>
  <c r="H25" i="1"/>
  <c r="H21" i="5" s="1"/>
  <c r="P24" i="1"/>
  <c r="P20" i="5" s="1"/>
  <c r="L24" i="1"/>
  <c r="L20" i="5" s="1"/>
  <c r="H24" i="1"/>
  <c r="H20" i="5" s="1"/>
  <c r="P23" i="1"/>
  <c r="P19" i="5" s="1"/>
  <c r="L23" i="1"/>
  <c r="L19" i="5" s="1"/>
  <c r="H23" i="1"/>
  <c r="H19" i="5" s="1"/>
  <c r="P22" i="1"/>
  <c r="P18" i="5" s="1"/>
  <c r="L22" i="1"/>
  <c r="L18" i="5" s="1"/>
  <c r="H22" i="1"/>
  <c r="H18" i="5" s="1"/>
  <c r="P21" i="1"/>
  <c r="P17" i="5" s="1"/>
  <c r="L21" i="1"/>
  <c r="L17" i="5" s="1"/>
  <c r="H21" i="1"/>
  <c r="H17" i="5" s="1"/>
  <c r="P20" i="1"/>
  <c r="P16" i="5" s="1"/>
  <c r="L20" i="1"/>
  <c r="L16" i="5" s="1"/>
  <c r="H20" i="1"/>
  <c r="H16" i="5" s="1"/>
  <c r="F19" i="1"/>
  <c r="F15" i="5" s="1"/>
  <c r="J19" i="1"/>
  <c r="J15" i="5" s="1"/>
  <c r="N19" i="1"/>
  <c r="N15" i="5" s="1"/>
  <c r="P16" i="1"/>
  <c r="P11" i="5" s="1"/>
  <c r="L16" i="1"/>
  <c r="L11" i="5" s="1"/>
  <c r="H16" i="1"/>
  <c r="H11" i="5" s="1"/>
  <c r="P15" i="1"/>
  <c r="P10" i="5" s="1"/>
  <c r="L15" i="1"/>
  <c r="L10" i="5" s="1"/>
  <c r="H15" i="1"/>
  <c r="H10" i="5" s="1"/>
  <c r="P14" i="1"/>
  <c r="P9" i="5" s="1"/>
  <c r="L14" i="1"/>
  <c r="L9" i="5" s="1"/>
  <c r="H14" i="1"/>
  <c r="H9" i="5" s="1"/>
  <c r="P13" i="1"/>
  <c r="P8" i="5" s="1"/>
  <c r="L13" i="1"/>
  <c r="L8" i="5" s="1"/>
  <c r="H13" i="1"/>
  <c r="H8" i="5" s="1"/>
  <c r="P12" i="1"/>
  <c r="P7" i="5" s="1"/>
  <c r="L12" i="1"/>
  <c r="L7" i="5" s="1"/>
  <c r="H12" i="1"/>
  <c r="P11" i="1"/>
  <c r="P6" i="5" s="1"/>
  <c r="L11" i="1"/>
  <c r="L6" i="5" s="1"/>
  <c r="H11" i="1"/>
  <c r="H6" i="5" s="1"/>
  <c r="F10" i="1"/>
  <c r="F5" i="5" s="1"/>
  <c r="J10" i="1"/>
  <c r="J5" i="5" s="1"/>
  <c r="N10" i="1"/>
  <c r="N5" i="5" s="1"/>
  <c r="K25" i="1"/>
  <c r="K21" i="5" s="1"/>
  <c r="O24" i="1"/>
  <c r="O20" i="5" s="1"/>
  <c r="G24" i="1"/>
  <c r="G20" i="5" s="1"/>
  <c r="K23" i="1"/>
  <c r="K19" i="5" s="1"/>
  <c r="O22" i="1"/>
  <c r="O18" i="5" s="1"/>
  <c r="O21" i="1"/>
  <c r="O17" i="5" s="1"/>
  <c r="K21" i="1"/>
  <c r="K17" i="5" s="1"/>
  <c r="O20" i="1"/>
  <c r="O16" i="5" s="1"/>
  <c r="G20" i="1"/>
  <c r="G16" i="5" s="1"/>
  <c r="K19" i="1"/>
  <c r="K15" i="5" s="1"/>
  <c r="O16" i="1"/>
  <c r="O11" i="5" s="1"/>
  <c r="G16" i="1"/>
  <c r="G11" i="5" s="1"/>
  <c r="K15" i="1"/>
  <c r="K10" i="5" s="1"/>
  <c r="G15" i="1"/>
  <c r="G10" i="5" s="1"/>
  <c r="K14" i="1"/>
  <c r="K9" i="5" s="1"/>
  <c r="O13" i="1"/>
  <c r="O8" i="5" s="1"/>
  <c r="K13" i="1"/>
  <c r="K8" i="5" s="1"/>
  <c r="O12" i="1"/>
  <c r="O7" i="5" s="1"/>
  <c r="G12" i="1"/>
  <c r="G7" i="5" s="1"/>
  <c r="K11" i="1"/>
  <c r="K6" i="5" s="1"/>
  <c r="G10" i="1"/>
  <c r="G5" i="5" s="1"/>
  <c r="O10" i="1"/>
  <c r="O5" i="5" s="1"/>
  <c r="N25" i="1"/>
  <c r="N21" i="5" s="1"/>
  <c r="N24" i="1"/>
  <c r="N20" i="5" s="1"/>
  <c r="F24" i="1"/>
  <c r="F20" i="5" s="1"/>
  <c r="J23" i="1"/>
  <c r="J19" i="5" s="1"/>
  <c r="N22" i="1"/>
  <c r="N18" i="5" s="1"/>
  <c r="F22" i="1"/>
  <c r="F18" i="5" s="1"/>
  <c r="J21" i="1"/>
  <c r="J17" i="5" s="1"/>
  <c r="N20" i="1"/>
  <c r="N16" i="5" s="1"/>
  <c r="F20" i="1"/>
  <c r="F16" i="5" s="1"/>
  <c r="L19" i="1"/>
  <c r="L15" i="5" s="1"/>
  <c r="N16" i="1"/>
  <c r="N11" i="5" s="1"/>
  <c r="F16" i="1"/>
  <c r="F11" i="5" s="1"/>
  <c r="J15" i="1"/>
  <c r="J10" i="5" s="1"/>
  <c r="N14" i="1"/>
  <c r="N9" i="5" s="1"/>
  <c r="F14" i="1"/>
  <c r="F9" i="5" s="1"/>
  <c r="F13" i="1"/>
  <c r="F8" i="5" s="1"/>
  <c r="J12" i="1"/>
  <c r="J7" i="5" s="1"/>
  <c r="N11" i="1"/>
  <c r="N6" i="5" s="1"/>
  <c r="F11" i="1"/>
  <c r="F6" i="5" s="1"/>
  <c r="H10" i="1"/>
  <c r="H5" i="5" s="1"/>
  <c r="P10" i="1"/>
  <c r="P5" i="5" s="1"/>
  <c r="S860" i="6"/>
  <c r="S859" i="6"/>
  <c r="K8" i="13" s="1"/>
  <c r="K28" i="13" s="1"/>
  <c r="H8" i="11"/>
  <c r="C5" i="1"/>
  <c r="C2" i="5" s="1"/>
  <c r="R119" i="6"/>
  <c r="J19" i="9"/>
  <c r="Q19" i="9" s="1"/>
  <c r="F15" i="9"/>
  <c r="M15" i="9" s="1"/>
  <c r="S336" i="6"/>
  <c r="L29" i="9"/>
  <c r="S29" i="9" s="1"/>
  <c r="G118" i="6"/>
  <c r="G29" i="9"/>
  <c r="N29" i="9" s="1"/>
  <c r="H340" i="6"/>
  <c r="S444" i="6"/>
  <c r="S439" i="6"/>
  <c r="O652" i="6"/>
  <c r="Q657" i="6"/>
  <c r="P654" i="6"/>
  <c r="P653" i="6"/>
  <c r="X27" i="9"/>
  <c r="U27" i="9"/>
  <c r="I120" i="6"/>
  <c r="M119" i="6"/>
  <c r="M340" i="6"/>
  <c r="O656" i="6"/>
  <c r="O655" i="6"/>
  <c r="L25" i="9"/>
  <c r="S25" i="9" s="1"/>
  <c r="N120" i="6"/>
  <c r="M343" i="6"/>
  <c r="N653" i="6"/>
  <c r="I14" i="9"/>
  <c r="P14" i="9" s="1"/>
  <c r="L119" i="6"/>
  <c r="J119" i="6"/>
  <c r="W4" i="9"/>
  <c r="G236" i="6"/>
  <c r="S117" i="6"/>
  <c r="Q124" i="6"/>
  <c r="N121" i="6"/>
  <c r="Q120" i="6"/>
  <c r="P234" i="6"/>
  <c r="P554" i="6"/>
  <c r="M653" i="6"/>
  <c r="L654" i="6"/>
  <c r="M121" i="6"/>
  <c r="K342" i="6"/>
  <c r="S223" i="6"/>
  <c r="N236" i="6"/>
  <c r="N445" i="6"/>
  <c r="J657" i="6"/>
  <c r="K344" i="6"/>
  <c r="I342" i="6"/>
  <c r="S334" i="6"/>
  <c r="S226" i="6"/>
  <c r="S648" i="6"/>
  <c r="R340" i="6"/>
  <c r="H445" i="6"/>
  <c r="H655" i="6"/>
  <c r="V23" i="9"/>
  <c r="AC23" i="9" s="1"/>
  <c r="F6" i="9"/>
  <c r="M6" i="9" s="1"/>
  <c r="M124" i="6"/>
  <c r="G122" i="6"/>
  <c r="J121" i="6"/>
  <c r="Q122" i="6"/>
  <c r="H121" i="6"/>
  <c r="O119" i="6"/>
  <c r="S329" i="6"/>
  <c r="Q342" i="6"/>
  <c r="L231" i="6"/>
  <c r="L450" i="6"/>
  <c r="H552" i="6"/>
  <c r="G551" i="6"/>
  <c r="G654" i="6"/>
  <c r="I236" i="6"/>
  <c r="R657" i="6"/>
  <c r="I652" i="6"/>
  <c r="G658" i="6"/>
  <c r="R655" i="6"/>
  <c r="Q345" i="6"/>
  <c r="K27" i="9"/>
  <c r="R27" i="9" s="1"/>
  <c r="Z26" i="9"/>
  <c r="AG26" i="9" s="1"/>
  <c r="W17" i="9"/>
  <c r="W19" i="9"/>
  <c r="K3" i="9"/>
  <c r="R3" i="9" s="1"/>
  <c r="Y23" i="9"/>
  <c r="T23" i="9"/>
  <c r="J11" i="9"/>
  <c r="Q11" i="9" s="1"/>
  <c r="J3" i="11"/>
  <c r="F12" i="9"/>
  <c r="M12" i="9" s="1"/>
  <c r="V27" i="9"/>
  <c r="AC27" i="9" s="1"/>
  <c r="V28" i="9"/>
  <c r="AC28" i="9" s="1"/>
  <c r="X16" i="9"/>
  <c r="J13" i="9"/>
  <c r="Q13" i="9" s="1"/>
  <c r="U21" i="9"/>
  <c r="F26" i="9"/>
  <c r="M26" i="9" s="1"/>
  <c r="S328" i="6"/>
  <c r="R118" i="6"/>
  <c r="K232" i="6"/>
  <c r="M230" i="6"/>
  <c r="M236" i="6"/>
  <c r="S434" i="6"/>
  <c r="J551" i="6"/>
  <c r="J550" i="6"/>
  <c r="H553" i="6"/>
  <c r="G552" i="6"/>
  <c r="N655" i="6"/>
  <c r="O654" i="6"/>
  <c r="I23" i="9"/>
  <c r="P23" i="9" s="1"/>
  <c r="U20" i="9"/>
  <c r="G25" i="9"/>
  <c r="N25" i="9" s="1"/>
  <c r="G4" i="9"/>
  <c r="N4" i="9" s="1"/>
  <c r="V9" i="9"/>
  <c r="AC9" i="9" s="1"/>
  <c r="X8" i="9"/>
  <c r="X21" i="9"/>
  <c r="Z20" i="9"/>
  <c r="AG20" i="9" s="1"/>
  <c r="K12" i="9"/>
  <c r="R12" i="9" s="1"/>
  <c r="G123" i="6"/>
  <c r="M118" i="6"/>
  <c r="M122" i="6"/>
  <c r="P121" i="6"/>
  <c r="J340" i="6"/>
  <c r="O230" i="6"/>
  <c r="M449" i="6"/>
  <c r="N555" i="6"/>
  <c r="Q652" i="6"/>
  <c r="L657" i="6"/>
  <c r="M656" i="6"/>
  <c r="N654" i="6"/>
  <c r="F23" i="9"/>
  <c r="M23" i="9" s="1"/>
  <c r="H25" i="9"/>
  <c r="O25" i="9" s="1"/>
  <c r="Z10" i="9"/>
  <c r="AG10" i="9" s="1"/>
  <c r="F29" i="9"/>
  <c r="M29" i="9" s="1"/>
  <c r="Z17" i="9"/>
  <c r="AG17" i="9" s="1"/>
  <c r="K25" i="9"/>
  <c r="R25" i="9" s="1"/>
  <c r="I20" i="9"/>
  <c r="P20" i="9" s="1"/>
  <c r="W15" i="9"/>
  <c r="W12" i="9"/>
  <c r="X22" i="9"/>
  <c r="L10" i="9"/>
  <c r="S10" i="9" s="1"/>
  <c r="S105" i="6"/>
  <c r="N231" i="6"/>
  <c r="M450" i="6"/>
  <c r="Q554" i="6"/>
  <c r="L656" i="6"/>
  <c r="J14" i="9"/>
  <c r="Q14" i="9" s="1"/>
  <c r="K23" i="9"/>
  <c r="R23" i="9" s="1"/>
  <c r="S114" i="6"/>
  <c r="T6" i="9"/>
  <c r="T13" i="9"/>
  <c r="Y24" i="9"/>
  <c r="V16" i="9"/>
  <c r="AC16" i="9" s="1"/>
  <c r="G17" i="9"/>
  <c r="N17" i="9" s="1"/>
  <c r="X26" i="9"/>
  <c r="I13" i="9"/>
  <c r="P13" i="9" s="1"/>
  <c r="U3" i="9"/>
  <c r="W5" i="9"/>
  <c r="K26" i="9"/>
  <c r="R26" i="9" s="1"/>
  <c r="M231" i="6"/>
  <c r="S541" i="6"/>
  <c r="R549" i="6"/>
  <c r="G657" i="6"/>
  <c r="L653" i="6"/>
  <c r="W27" i="9"/>
  <c r="L3" i="9"/>
  <c r="S3" i="9" s="1"/>
  <c r="T22" i="9"/>
  <c r="I21" i="9"/>
  <c r="P21" i="9" s="1"/>
  <c r="E3" i="11"/>
  <c r="Z4" i="9"/>
  <c r="AG4" i="9" s="1"/>
  <c r="I29" i="9"/>
  <c r="P29" i="9" s="1"/>
  <c r="V4" i="9"/>
  <c r="AC4" i="9" s="1"/>
  <c r="J9" i="9"/>
  <c r="Q9" i="9" s="1"/>
  <c r="I9" i="9"/>
  <c r="P9" i="9" s="1"/>
  <c r="N124" i="6"/>
  <c r="I122" i="6"/>
  <c r="O346" i="6"/>
  <c r="S219" i="6"/>
  <c r="P657" i="6"/>
  <c r="J654" i="6"/>
  <c r="G10" i="9"/>
  <c r="N10" i="9" s="1"/>
  <c r="G19" i="9"/>
  <c r="N19" i="9" s="1"/>
  <c r="F8" i="9"/>
  <c r="M8" i="9" s="1"/>
  <c r="V25" i="9"/>
  <c r="AC25" i="9" s="1"/>
  <c r="J29" i="9"/>
  <c r="Q29" i="9" s="1"/>
  <c r="I26" i="9"/>
  <c r="P26" i="9" s="1"/>
  <c r="U23" i="9"/>
  <c r="H4" i="9"/>
  <c r="O4" i="9" s="1"/>
  <c r="H27" i="9"/>
  <c r="O27" i="9" s="1"/>
  <c r="V18" i="9"/>
  <c r="AC18" i="9" s="1"/>
  <c r="X20" i="9"/>
  <c r="N346" i="6"/>
  <c r="Q340" i="6"/>
  <c r="R231" i="6"/>
  <c r="G231" i="6"/>
  <c r="H234" i="6"/>
  <c r="J555" i="6"/>
  <c r="O657" i="6"/>
  <c r="R654" i="6"/>
  <c r="J652" i="6"/>
  <c r="I658" i="6"/>
  <c r="S650" i="6"/>
  <c r="S647" i="6"/>
  <c r="F14" i="9"/>
  <c r="M14" i="9" s="1"/>
  <c r="L14" i="9"/>
  <c r="S14" i="9" s="1"/>
  <c r="H8" i="9"/>
  <c r="O8" i="9" s="1"/>
  <c r="J7" i="9"/>
  <c r="Q7" i="9" s="1"/>
  <c r="U4" i="9"/>
  <c r="X10" i="9"/>
  <c r="S544" i="6"/>
  <c r="P119" i="6"/>
  <c r="P123" i="6"/>
  <c r="G340" i="6"/>
  <c r="M346" i="6"/>
  <c r="N342" i="6"/>
  <c r="S443" i="6"/>
  <c r="H17" i="9"/>
  <c r="O17" i="9" s="1"/>
  <c r="V7" i="9"/>
  <c r="AC7" i="9" s="1"/>
  <c r="K18" i="9"/>
  <c r="R18" i="9" s="1"/>
  <c r="G24" i="9"/>
  <c r="N24" i="9" s="1"/>
  <c r="X13" i="9"/>
  <c r="I11" i="9"/>
  <c r="P11" i="9" s="1"/>
  <c r="J23" i="9"/>
  <c r="Q23" i="9" s="1"/>
  <c r="T26" i="9"/>
  <c r="I124" i="6"/>
  <c r="R121" i="6"/>
  <c r="G346" i="6"/>
  <c r="O341" i="6"/>
  <c r="O340" i="6"/>
  <c r="I346" i="6"/>
  <c r="R343" i="6"/>
  <c r="Q234" i="6"/>
  <c r="H230" i="6"/>
  <c r="R448" i="6"/>
  <c r="R555" i="6"/>
  <c r="N550" i="6"/>
  <c r="G549" i="6"/>
  <c r="R656" i="6"/>
  <c r="G653" i="6"/>
  <c r="J118" i="6"/>
  <c r="M345" i="6"/>
  <c r="M344" i="6"/>
  <c r="R653" i="6"/>
  <c r="H658" i="6"/>
  <c r="S330" i="6"/>
  <c r="J346" i="6"/>
  <c r="L344" i="6"/>
  <c r="L343" i="6"/>
  <c r="N341" i="6"/>
  <c r="P655" i="6"/>
  <c r="Q654" i="6"/>
  <c r="Q653" i="6"/>
  <c r="AF1" i="9"/>
  <c r="N9" i="1"/>
  <c r="E30" i="1"/>
  <c r="D30" i="1" s="1"/>
  <c r="B18" i="1"/>
  <c r="G4" i="1"/>
  <c r="F9" i="9"/>
  <c r="M9" i="9" s="1"/>
  <c r="Z12" i="9"/>
  <c r="AG12" i="9" s="1"/>
  <c r="L451" i="6"/>
  <c r="S437" i="6"/>
  <c r="AS2" i="9"/>
  <c r="F16" i="9"/>
  <c r="M16" i="9" s="1"/>
  <c r="L13" i="9"/>
  <c r="S13" i="9" s="1"/>
  <c r="S113" i="6"/>
  <c r="I25" i="9"/>
  <c r="P25" i="9" s="1"/>
  <c r="Z29" i="9"/>
  <c r="AG29" i="9" s="1"/>
  <c r="K19" i="9"/>
  <c r="R19" i="9" s="1"/>
  <c r="V15" i="9"/>
  <c r="AC15" i="9" s="1"/>
  <c r="W7" i="9"/>
  <c r="V6" i="9"/>
  <c r="AC6" i="9" s="1"/>
  <c r="J15" i="9"/>
  <c r="Q15" i="9" s="1"/>
  <c r="H28" i="9"/>
  <c r="O28" i="9" s="1"/>
  <c r="I17" i="9"/>
  <c r="P17" i="9" s="1"/>
  <c r="U28" i="9"/>
  <c r="Z16" i="9"/>
  <c r="AG16" i="9" s="1"/>
  <c r="J22" i="9"/>
  <c r="Q22" i="9" s="1"/>
  <c r="K14" i="9"/>
  <c r="R14" i="9" s="1"/>
  <c r="J9" i="11"/>
  <c r="J8" i="11" s="1"/>
  <c r="F9" i="11"/>
  <c r="F8" i="11" s="1"/>
  <c r="D9" i="11"/>
  <c r="D8" i="11" s="1"/>
  <c r="E9" i="11"/>
  <c r="E8" i="11" s="1"/>
  <c r="G9" i="11"/>
  <c r="B14" i="11"/>
  <c r="C19" i="11" s="1"/>
  <c r="H24" i="9"/>
  <c r="O24" i="9" s="1"/>
  <c r="Y18" i="9"/>
  <c r="Z3" i="9"/>
  <c r="AG3" i="9" s="1"/>
  <c r="G26" i="9"/>
  <c r="N26" i="9" s="1"/>
  <c r="W9" i="9"/>
  <c r="G15" i="9"/>
  <c r="N15" i="9" s="1"/>
  <c r="I5" i="9"/>
  <c r="P5" i="9" s="1"/>
  <c r="W24" i="9"/>
  <c r="V13" i="9"/>
  <c r="AC13" i="9" s="1"/>
  <c r="W26" i="9"/>
  <c r="I27" i="9"/>
  <c r="P27" i="9" s="1"/>
  <c r="G11" i="9"/>
  <c r="N11" i="9" s="1"/>
  <c r="F3" i="9"/>
  <c r="H6" i="9"/>
  <c r="O6" i="9" s="1"/>
  <c r="U5" i="9"/>
  <c r="Y9" i="9"/>
  <c r="W22" i="9"/>
  <c r="U7" i="9"/>
  <c r="U15" i="9"/>
  <c r="J18" i="9"/>
  <c r="Q18" i="9" s="1"/>
  <c r="T14" i="9"/>
  <c r="T15" i="9"/>
  <c r="Z24" i="9"/>
  <c r="AG24" i="9" s="1"/>
  <c r="F24" i="9"/>
  <c r="M24" i="9" s="1"/>
  <c r="Z8" i="9"/>
  <c r="AG8" i="9" s="1"/>
  <c r="K15" i="9"/>
  <c r="R15" i="9" s="1"/>
  <c r="W8" i="9"/>
  <c r="F10" i="9"/>
  <c r="M10" i="9" s="1"/>
  <c r="Z5" i="9"/>
  <c r="AG5" i="9" s="1"/>
  <c r="X24" i="9"/>
  <c r="L4" i="9"/>
  <c r="S4" i="9" s="1"/>
  <c r="T27" i="9"/>
  <c r="H21" i="9"/>
  <c r="O21" i="9" s="1"/>
  <c r="V3" i="9"/>
  <c r="AC3" i="9" s="1"/>
  <c r="J3" i="9"/>
  <c r="Q3" i="9" s="1"/>
  <c r="J25" i="9"/>
  <c r="Q25" i="9" s="1"/>
  <c r="G12" i="9"/>
  <c r="N12" i="9" s="1"/>
  <c r="I15" i="9"/>
  <c r="P15" i="9" s="1"/>
  <c r="G9" i="9"/>
  <c r="N9" i="9" s="1"/>
  <c r="T3" i="9"/>
  <c r="H12" i="9"/>
  <c r="O12" i="9" s="1"/>
  <c r="W11" i="9"/>
  <c r="Y20" i="9"/>
  <c r="I6" i="9"/>
  <c r="P6" i="9" s="1"/>
  <c r="H15" i="9"/>
  <c r="O15" i="9" s="1"/>
  <c r="F5" i="9"/>
  <c r="M5" i="9" s="1"/>
  <c r="W14" i="9"/>
  <c r="Y19" i="9"/>
  <c r="J17" i="9"/>
  <c r="Q17" i="9" s="1"/>
  <c r="I19" i="9"/>
  <c r="P19" i="9" s="1"/>
  <c r="U12" i="9"/>
  <c r="L19" i="9"/>
  <c r="S19" i="9" s="1"/>
  <c r="K4" i="9"/>
  <c r="R4" i="9" s="1"/>
  <c r="T24" i="9"/>
  <c r="F21" i="9"/>
  <c r="M21" i="9" s="1"/>
  <c r="U10" i="9"/>
  <c r="U17" i="9"/>
  <c r="T19" i="9"/>
  <c r="G5" i="9"/>
  <c r="N5" i="9" s="1"/>
  <c r="X3" i="9"/>
  <c r="L16" i="9"/>
  <c r="S16" i="9" s="1"/>
  <c r="U26" i="9"/>
  <c r="Z19" i="9"/>
  <c r="AG19" i="9" s="1"/>
  <c r="Y7" i="9"/>
  <c r="Y10" i="9"/>
  <c r="L26" i="9"/>
  <c r="S26" i="9" s="1"/>
  <c r="V12" i="9"/>
  <c r="AC12" i="9" s="1"/>
  <c r="W29" i="9"/>
  <c r="X9" i="9"/>
  <c r="U13" i="9"/>
  <c r="X18" i="9"/>
  <c r="U6" i="9"/>
  <c r="V8" i="9"/>
  <c r="AC8" i="9" s="1"/>
  <c r="H9" i="9"/>
  <c r="O9" i="9" s="1"/>
  <c r="W20" i="9"/>
  <c r="G18" i="9"/>
  <c r="N18" i="9" s="1"/>
  <c r="I22" i="9"/>
  <c r="P22" i="9" s="1"/>
  <c r="X11" i="9"/>
  <c r="Y27" i="9"/>
  <c r="Y25" i="9"/>
  <c r="X7" i="9"/>
  <c r="X25" i="9"/>
  <c r="Z21" i="9"/>
  <c r="AG21" i="9" s="1"/>
  <c r="G7" i="9"/>
  <c r="N7" i="9" s="1"/>
  <c r="F11" i="9"/>
  <c r="M11" i="9" s="1"/>
  <c r="F25" i="9"/>
  <c r="M25" i="9" s="1"/>
  <c r="H16" i="9"/>
  <c r="O16" i="9" s="1"/>
  <c r="F17" i="9"/>
  <c r="M17" i="9" s="1"/>
  <c r="L23" i="9"/>
  <c r="S23" i="9" s="1"/>
  <c r="L27" i="9"/>
  <c r="S27" i="9" s="1"/>
  <c r="T18" i="9"/>
  <c r="T21" i="9"/>
  <c r="H19" i="9"/>
  <c r="O19" i="9" s="1"/>
  <c r="L8" i="9"/>
  <c r="S8" i="9" s="1"/>
  <c r="U25" i="9"/>
  <c r="J27" i="9"/>
  <c r="Q27" i="9" s="1"/>
  <c r="K28" i="9"/>
  <c r="R28" i="9" s="1"/>
  <c r="Y8" i="9"/>
  <c r="Y26" i="9"/>
  <c r="I28" i="9"/>
  <c r="P28" i="9" s="1"/>
  <c r="V29" i="9"/>
  <c r="AC29" i="9" s="1"/>
  <c r="U19" i="9"/>
  <c r="X28" i="9"/>
  <c r="U22" i="9"/>
  <c r="X4" i="9"/>
  <c r="G14" i="9"/>
  <c r="N14" i="9" s="1"/>
  <c r="G6" i="9"/>
  <c r="N6" i="9" s="1"/>
  <c r="T28" i="9"/>
  <c r="U14" i="9"/>
  <c r="G21" i="9"/>
  <c r="N21" i="9" s="1"/>
  <c r="H18" i="9"/>
  <c r="O18" i="9" s="1"/>
  <c r="I3" i="9"/>
  <c r="P3" i="9" s="1"/>
  <c r="F13" i="9"/>
  <c r="M13" i="9" s="1"/>
  <c r="W3" i="9"/>
  <c r="U16" i="9"/>
  <c r="X15" i="9"/>
  <c r="H26" i="9"/>
  <c r="O26" i="9" s="1"/>
  <c r="Z27" i="9"/>
  <c r="AG27" i="9" s="1"/>
  <c r="L15" i="9"/>
  <c r="S15" i="9" s="1"/>
  <c r="T12" i="9"/>
  <c r="T11" i="9"/>
  <c r="K8" i="9"/>
  <c r="R8" i="9" s="1"/>
  <c r="F22" i="9"/>
  <c r="M22" i="9" s="1"/>
  <c r="Y28" i="9"/>
  <c r="F7" i="9"/>
  <c r="M7" i="9" s="1"/>
  <c r="K7" i="9"/>
  <c r="R7" i="9" s="1"/>
  <c r="F18" i="9"/>
  <c r="M18" i="9" s="1"/>
  <c r="I16" i="9"/>
  <c r="P16" i="9" s="1"/>
  <c r="I7" i="9"/>
  <c r="P7" i="9" s="1"/>
  <c r="U8" i="9"/>
  <c r="T5" i="9"/>
  <c r="W25" i="9"/>
  <c r="U11" i="9"/>
  <c r="J12" i="9"/>
  <c r="Q12" i="9" s="1"/>
  <c r="H5" i="9"/>
  <c r="O5" i="9" s="1"/>
  <c r="I8" i="9"/>
  <c r="P8" i="9" s="1"/>
  <c r="Y29" i="9"/>
  <c r="K20" i="9"/>
  <c r="R20" i="9" s="1"/>
  <c r="J5" i="9"/>
  <c r="Q5" i="9" s="1"/>
  <c r="H11" i="9"/>
  <c r="O11" i="9" s="1"/>
  <c r="H14" i="9"/>
  <c r="O14" i="9" s="1"/>
  <c r="H22" i="9"/>
  <c r="O22" i="9" s="1"/>
  <c r="X17" i="9"/>
  <c r="T16" i="9"/>
  <c r="Z25" i="9"/>
  <c r="AG25" i="9" s="1"/>
  <c r="K10" i="9"/>
  <c r="R10" i="9" s="1"/>
  <c r="F4" i="9"/>
  <c r="M4" i="9" s="1"/>
  <c r="Y15" i="9"/>
  <c r="Y14" i="9"/>
  <c r="H10" i="9"/>
  <c r="O10" i="9" s="1"/>
  <c r="T25" i="9"/>
  <c r="J20" i="9"/>
  <c r="Q20" i="9" s="1"/>
  <c r="L5" i="9"/>
  <c r="S5" i="9" s="1"/>
  <c r="Y3" i="9"/>
  <c r="Z13" i="9"/>
  <c r="AG13" i="9" s="1"/>
  <c r="T10" i="9"/>
  <c r="Y4" i="9"/>
  <c r="J28" i="9"/>
  <c r="Q28" i="9" s="1"/>
  <c r="W18" i="9"/>
  <c r="J10" i="9"/>
  <c r="Q10" i="9" s="1"/>
  <c r="H23" i="9"/>
  <c r="O23" i="9" s="1"/>
  <c r="H13" i="9"/>
  <c r="O13" i="9" s="1"/>
  <c r="U29" i="9"/>
  <c r="J6" i="9"/>
  <c r="Q6" i="9" s="1"/>
  <c r="V22" i="9"/>
  <c r="AC22" i="9" s="1"/>
  <c r="J8" i="9"/>
  <c r="Q8" i="9" s="1"/>
  <c r="G22" i="9"/>
  <c r="N22" i="9" s="1"/>
  <c r="U24" i="9"/>
  <c r="G16" i="9"/>
  <c r="N16" i="9" s="1"/>
  <c r="I24" i="9"/>
  <c r="P24" i="9" s="1"/>
  <c r="F20" i="9"/>
  <c r="M20" i="9" s="1"/>
  <c r="W10" i="9"/>
  <c r="X14" i="9"/>
  <c r="Z9" i="9"/>
  <c r="AG9" i="9" s="1"/>
  <c r="J21" i="9"/>
  <c r="Q21" i="9" s="1"/>
  <c r="Y6" i="9"/>
  <c r="T20" i="9"/>
  <c r="Z6" i="9"/>
  <c r="AG6" i="9" s="1"/>
  <c r="J26" i="9"/>
  <c r="Q26" i="9" s="1"/>
  <c r="Z15" i="9"/>
  <c r="AG15" i="9" s="1"/>
  <c r="K5" i="9"/>
  <c r="R5" i="9" s="1"/>
  <c r="V11" i="9"/>
  <c r="AC11" i="9" s="1"/>
  <c r="V24" i="9"/>
  <c r="AC24" i="9" s="1"/>
  <c r="Y12" i="9"/>
  <c r="L20" i="9"/>
  <c r="S20" i="9" s="1"/>
  <c r="Y13" i="9"/>
  <c r="F3" i="11"/>
  <c r="W28" i="9"/>
  <c r="L9" i="9"/>
  <c r="S9" i="9" s="1"/>
  <c r="K24" i="9"/>
  <c r="R24" i="9" s="1"/>
  <c r="G20" i="9"/>
  <c r="N20" i="9" s="1"/>
  <c r="X29" i="9"/>
  <c r="K9" i="9"/>
  <c r="R9" i="9" s="1"/>
  <c r="W13" i="9"/>
  <c r="K22" i="9"/>
  <c r="R22" i="9" s="1"/>
  <c r="H29" i="9"/>
  <c r="O29" i="9" s="1"/>
  <c r="U9" i="9"/>
  <c r="T29" i="9"/>
  <c r="Y22" i="9"/>
  <c r="X6" i="9"/>
  <c r="H20" i="9"/>
  <c r="O20" i="9" s="1"/>
  <c r="W21" i="9"/>
  <c r="G23" i="9"/>
  <c r="N23" i="9" s="1"/>
  <c r="X5" i="9"/>
  <c r="X12" i="9"/>
  <c r="W23" i="9"/>
  <c r="V10" i="9"/>
  <c r="AC10" i="9" s="1"/>
  <c r="F28" i="9"/>
  <c r="M28" i="9" s="1"/>
  <c r="L18" i="9"/>
  <c r="S18" i="9" s="1"/>
  <c r="Z7" i="9"/>
  <c r="AG7" i="9" s="1"/>
  <c r="Z18" i="9"/>
  <c r="AG18" i="9" s="1"/>
  <c r="Y5" i="9"/>
  <c r="X19" i="9"/>
  <c r="G27" i="9"/>
  <c r="N27" i="9" s="1"/>
  <c r="Z22" i="9"/>
  <c r="AG22" i="9" s="1"/>
  <c r="S7" i="9"/>
  <c r="Z28" i="9"/>
  <c r="AG28" i="9" s="1"/>
  <c r="L24" i="9"/>
  <c r="S24" i="9" s="1"/>
  <c r="L12" i="9"/>
  <c r="S12" i="9" s="1"/>
  <c r="Z14" i="9"/>
  <c r="AG14" i="9" s="1"/>
  <c r="T17" i="9"/>
  <c r="L6" i="9"/>
  <c r="S6" i="9" s="1"/>
  <c r="V20" i="9"/>
  <c r="AC20" i="9" s="1"/>
  <c r="Y11" i="9"/>
  <c r="L11" i="9"/>
  <c r="S11" i="9" s="1"/>
  <c r="K29" i="9"/>
  <c r="R29" i="9" s="1"/>
  <c r="I18" i="9"/>
  <c r="P18" i="9" s="1"/>
  <c r="V26" i="9"/>
  <c r="AC26" i="9" s="1"/>
  <c r="Y21" i="9"/>
  <c r="T7" i="9"/>
  <c r="H7" i="9"/>
  <c r="O7" i="9" s="1"/>
  <c r="V21" i="9"/>
  <c r="AC21" i="9" s="1"/>
  <c r="W16" i="9"/>
  <c r="L21" i="9"/>
  <c r="S21" i="9" s="1"/>
  <c r="G3" i="9"/>
  <c r="N3" i="9" s="1"/>
  <c r="G28" i="9"/>
  <c r="N28" i="9" s="1"/>
  <c r="I12" i="9"/>
  <c r="P12" i="9" s="1"/>
  <c r="X23" i="9"/>
  <c r="V14" i="9"/>
  <c r="AC14" i="9" s="1"/>
  <c r="U18" i="9"/>
  <c r="Y17" i="9"/>
  <c r="Y16" i="9"/>
  <c r="L17" i="9"/>
  <c r="S17" i="9" s="1"/>
  <c r="K11" i="9"/>
  <c r="R11" i="9" s="1"/>
  <c r="T8" i="9"/>
  <c r="I10" i="9"/>
  <c r="P10" i="9" s="1"/>
  <c r="V17" i="9"/>
  <c r="AC17" i="9" s="1"/>
  <c r="G8" i="11"/>
  <c r="F27" i="9"/>
  <c r="M27" i="9" s="1"/>
  <c r="G121" i="6"/>
  <c r="S107" i="6"/>
  <c r="S104" i="6"/>
  <c r="S110" i="6"/>
  <c r="G124" i="6"/>
  <c r="S109" i="6"/>
  <c r="J123" i="6"/>
  <c r="S106" i="6"/>
  <c r="J120" i="6"/>
  <c r="L118" i="6"/>
  <c r="S111" i="6"/>
  <c r="L122" i="6"/>
  <c r="S108" i="6"/>
  <c r="V19" i="9"/>
  <c r="AC19" i="9" s="1"/>
  <c r="K16" i="9"/>
  <c r="R16" i="9" s="1"/>
  <c r="K6" i="9"/>
  <c r="R6" i="9" s="1"/>
  <c r="G8" i="9"/>
  <c r="N8" i="9" s="1"/>
  <c r="K21" i="9"/>
  <c r="R21" i="9" s="1"/>
  <c r="J16" i="9"/>
  <c r="Q16" i="9" s="1"/>
  <c r="J4" i="9"/>
  <c r="Q4" i="9" s="1"/>
  <c r="I4" i="9"/>
  <c r="P4" i="9" s="1"/>
  <c r="S112" i="6"/>
  <c r="O124" i="6"/>
  <c r="I9" i="11"/>
  <c r="I8" i="11" s="1"/>
  <c r="T9" i="9"/>
  <c r="S759" i="6"/>
  <c r="V5" i="9"/>
  <c r="AC5" i="9" s="1"/>
  <c r="S754" i="6"/>
  <c r="L28" i="9"/>
  <c r="S28" i="9" s="1"/>
  <c r="T4" i="9"/>
  <c r="J345" i="6"/>
  <c r="J343" i="6"/>
  <c r="H119" i="6"/>
  <c r="G119" i="6"/>
  <c r="M120" i="6"/>
  <c r="I340" i="6"/>
  <c r="O450" i="6"/>
  <c r="I121" i="6"/>
  <c r="P344" i="6"/>
  <c r="H341" i="6"/>
  <c r="N230" i="6"/>
  <c r="G344" i="6"/>
  <c r="O343" i="6"/>
  <c r="O121" i="6"/>
  <c r="F19" i="9"/>
  <c r="M19" i="9" s="1"/>
  <c r="J24" i="9"/>
  <c r="Q24" i="9" s="1"/>
  <c r="K13" i="9"/>
  <c r="R13" i="9" s="1"/>
  <c r="Z23" i="9"/>
  <c r="AG23" i="9" s="1"/>
  <c r="Z11" i="9"/>
  <c r="AG11" i="9" s="1"/>
  <c r="K17" i="9"/>
  <c r="R17" i="9" s="1"/>
  <c r="L22" i="9"/>
  <c r="S22" i="9" s="1"/>
  <c r="S327" i="6"/>
  <c r="S337" i="6"/>
  <c r="R120" i="6"/>
  <c r="R346" i="6"/>
  <c r="S743" i="6"/>
  <c r="S222" i="6"/>
  <c r="J51" i="13" l="1"/>
  <c r="J28" i="13"/>
  <c r="J49" i="13"/>
  <c r="J26" i="13"/>
  <c r="J52" i="13"/>
  <c r="J29" i="13"/>
  <c r="J50" i="13"/>
  <c r="J27" i="13"/>
  <c r="J54" i="13"/>
  <c r="J31" i="13"/>
  <c r="L50" i="13"/>
  <c r="L27" i="13"/>
  <c r="L49" i="13"/>
  <c r="L26" i="13"/>
  <c r="L48" i="13"/>
  <c r="L25" i="13"/>
  <c r="L54" i="13"/>
  <c r="L31" i="13"/>
  <c r="L53" i="13"/>
  <c r="L30" i="13"/>
  <c r="L52" i="13"/>
  <c r="L29" i="13"/>
  <c r="L51" i="13"/>
  <c r="K51" i="13"/>
  <c r="E25" i="5"/>
  <c r="J29" i="1"/>
  <c r="D31" i="1"/>
  <c r="D3" i="11"/>
  <c r="D13" i="11" s="1"/>
  <c r="J5" i="13"/>
  <c r="I3" i="11"/>
  <c r="I13" i="11" s="1"/>
  <c r="J10" i="13"/>
  <c r="H3" i="11"/>
  <c r="H13" i="11" s="1"/>
  <c r="K9" i="13"/>
  <c r="N4" i="13"/>
  <c r="M14" i="13"/>
  <c r="M24" i="13" s="1"/>
  <c r="M36" i="12" s="1"/>
  <c r="M8" i="13"/>
  <c r="M28" i="13" s="1"/>
  <c r="M11" i="13"/>
  <c r="M10" i="13"/>
  <c r="M9" i="13"/>
  <c r="M5" i="13"/>
  <c r="M7" i="13"/>
  <c r="M6" i="13"/>
  <c r="AB9" i="9"/>
  <c r="AB28" i="9"/>
  <c r="AA10" i="9"/>
  <c r="S235" i="6"/>
  <c r="E10" i="13" s="1"/>
  <c r="S232" i="6"/>
  <c r="E7" i="13" s="1"/>
  <c r="F30" i="1"/>
  <c r="B14" i="5"/>
  <c r="B34" i="5" s="1"/>
  <c r="S447" i="6"/>
  <c r="G7" i="13" s="1"/>
  <c r="S449" i="6"/>
  <c r="G9" i="13" s="1"/>
  <c r="S446" i="6"/>
  <c r="G6" i="13" s="1"/>
  <c r="S451" i="6"/>
  <c r="G11" i="13" s="1"/>
  <c r="S233" i="6"/>
  <c r="E8" i="13" s="1"/>
  <c r="S551" i="6"/>
  <c r="H7" i="13" s="1"/>
  <c r="S448" i="6"/>
  <c r="G8" i="13" s="1"/>
  <c r="S553" i="6"/>
  <c r="H9" i="13" s="1"/>
  <c r="S555" i="6"/>
  <c r="H11" i="13" s="1"/>
  <c r="S549" i="6"/>
  <c r="H5" i="13" s="1"/>
  <c r="S340" i="6"/>
  <c r="F5" i="13" s="1"/>
  <c r="S445" i="6"/>
  <c r="G5" i="13" s="1"/>
  <c r="S231" i="6"/>
  <c r="E6" i="13" s="1"/>
  <c r="S230" i="6"/>
  <c r="E5" i="13" s="1"/>
  <c r="S554" i="6"/>
  <c r="H10" i="13" s="1"/>
  <c r="S450" i="6"/>
  <c r="G10" i="13" s="1"/>
  <c r="S119" i="6"/>
  <c r="S550" i="6"/>
  <c r="H6" i="13" s="1"/>
  <c r="S236" i="6"/>
  <c r="E11" i="13" s="1"/>
  <c r="S342" i="6"/>
  <c r="F7" i="13" s="1"/>
  <c r="AD6" i="9"/>
  <c r="AE5" i="9"/>
  <c r="AD4" i="9"/>
  <c r="AA25" i="9"/>
  <c r="AA5" i="9"/>
  <c r="AE8" i="9"/>
  <c r="AE29" i="9"/>
  <c r="AE20" i="9"/>
  <c r="AA13" i="9"/>
  <c r="AA6" i="9"/>
  <c r="AB8" i="9"/>
  <c r="AB19" i="9"/>
  <c r="AB13" i="9"/>
  <c r="AA17" i="9"/>
  <c r="AA20" i="9"/>
  <c r="AA28" i="9"/>
  <c r="AA29" i="9"/>
  <c r="AB5" i="9"/>
  <c r="AA24" i="9"/>
  <c r="AA27" i="9"/>
  <c r="AA15" i="9"/>
  <c r="AB23" i="9"/>
  <c r="AD5" i="9"/>
  <c r="AB17" i="9"/>
  <c r="AB20" i="9"/>
  <c r="AE4" i="9"/>
  <c r="AE24" i="9"/>
  <c r="AB4" i="9"/>
  <c r="AB18" i="9"/>
  <c r="AB11" i="9"/>
  <c r="AE15" i="9"/>
  <c r="AB15" i="9"/>
  <c r="AD23" i="9"/>
  <c r="AE14" i="9"/>
  <c r="AD25" i="9"/>
  <c r="AB22" i="9"/>
  <c r="AB6" i="9"/>
  <c r="AB21" i="9"/>
  <c r="AB29" i="9"/>
  <c r="AB25" i="9"/>
  <c r="AB12" i="9"/>
  <c r="AE17" i="9"/>
  <c r="AB16" i="9"/>
  <c r="AB26" i="9"/>
  <c r="AB7" i="9"/>
  <c r="AE23" i="9"/>
  <c r="AE12" i="9"/>
  <c r="AE28" i="9"/>
  <c r="AE25" i="9"/>
  <c r="AE18" i="9"/>
  <c r="AE11" i="9"/>
  <c r="AB27" i="9"/>
  <c r="AE19" i="9"/>
  <c r="AE6" i="9"/>
  <c r="AB24" i="9"/>
  <c r="AB14" i="9"/>
  <c r="AB10" i="9"/>
  <c r="AB3" i="9"/>
  <c r="AA4" i="9"/>
  <c r="AD21" i="9"/>
  <c r="AA11" i="9"/>
  <c r="AA18" i="9"/>
  <c r="AD29" i="9"/>
  <c r="AA19" i="9"/>
  <c r="AD17" i="9"/>
  <c r="AD13" i="9"/>
  <c r="AA8" i="9"/>
  <c r="AA12" i="9"/>
  <c r="AA26" i="9"/>
  <c r="AD16" i="9"/>
  <c r="AD28" i="9"/>
  <c r="AA9" i="9"/>
  <c r="AA14" i="9"/>
  <c r="AA22" i="9"/>
  <c r="AD20" i="9"/>
  <c r="AD11" i="9"/>
  <c r="AD26" i="9"/>
  <c r="AA7" i="9"/>
  <c r="AA16" i="9"/>
  <c r="AA3" i="9"/>
  <c r="AD24" i="9"/>
  <c r="AA23" i="9"/>
  <c r="AD27" i="9"/>
  <c r="AD10" i="9"/>
  <c r="AD3" i="9"/>
  <c r="AD22" i="9"/>
  <c r="AD9" i="9"/>
  <c r="AD7" i="9"/>
  <c r="AD12" i="9"/>
  <c r="AD18" i="9"/>
  <c r="AA21" i="9"/>
  <c r="AD14" i="9"/>
  <c r="AD8" i="9"/>
  <c r="AD15" i="9"/>
  <c r="AE27" i="9"/>
  <c r="AE13" i="9"/>
  <c r="AE10" i="9"/>
  <c r="AE26" i="9"/>
  <c r="AE22" i="9"/>
  <c r="AE7" i="9"/>
  <c r="AE3" i="9"/>
  <c r="AE9" i="9"/>
  <c r="AE21" i="9"/>
  <c r="AE16" i="9"/>
  <c r="AD19" i="9"/>
  <c r="S122" i="6"/>
  <c r="S652" i="6"/>
  <c r="I5" i="13" s="1"/>
  <c r="S344" i="6"/>
  <c r="F9" i="13" s="1"/>
  <c r="S118" i="6"/>
  <c r="S658" i="6"/>
  <c r="S346" i="6"/>
  <c r="F11" i="13" s="1"/>
  <c r="S341" i="6"/>
  <c r="F6" i="13" s="1"/>
  <c r="S123" i="6"/>
  <c r="S655" i="6"/>
  <c r="S345" i="6"/>
  <c r="F10" i="13" s="1"/>
  <c r="AF21" i="9"/>
  <c r="AF22" i="9"/>
  <c r="AF29" i="9"/>
  <c r="AF18" i="9"/>
  <c r="AF11" i="9"/>
  <c r="AF12" i="9"/>
  <c r="AF3" i="9"/>
  <c r="AF14" i="9"/>
  <c r="AF28" i="9"/>
  <c r="AF27" i="9"/>
  <c r="AF20" i="9"/>
  <c r="AF16" i="9"/>
  <c r="AF17" i="9"/>
  <c r="AF13" i="9"/>
  <c r="AF6" i="9"/>
  <c r="AF4" i="9"/>
  <c r="AF26" i="9"/>
  <c r="AF10" i="9"/>
  <c r="AF5" i="9"/>
  <c r="AF15" i="9"/>
  <c r="AF7" i="9"/>
  <c r="N18" i="1"/>
  <c r="D28" i="5"/>
  <c r="D34" i="1" s="1"/>
  <c r="E18" i="1"/>
  <c r="G3" i="11"/>
  <c r="G13" i="11" s="1"/>
  <c r="D30" i="5"/>
  <c r="D36" i="1" s="1"/>
  <c r="D29" i="5"/>
  <c r="D35" i="1" s="1"/>
  <c r="D31" i="5"/>
  <c r="D37" i="1" s="1"/>
  <c r="D26" i="5"/>
  <c r="D32" i="1" s="1"/>
  <c r="D27" i="5"/>
  <c r="D33" i="1" s="1"/>
  <c r="D57" i="5"/>
  <c r="AF25" i="9"/>
  <c r="AF8" i="9"/>
  <c r="AF19" i="9"/>
  <c r="AF9" i="9"/>
  <c r="AF24" i="9"/>
  <c r="D4" i="11"/>
  <c r="D14" i="11" s="1"/>
  <c r="AF23" i="9"/>
  <c r="E13" i="11"/>
  <c r="J13" i="11"/>
  <c r="F18" i="11" s="1"/>
  <c r="S654" i="6"/>
  <c r="S234" i="6"/>
  <c r="E9" i="13" s="1"/>
  <c r="S656" i="6"/>
  <c r="S653" i="6"/>
  <c r="S552" i="6"/>
  <c r="H8" i="13" s="1"/>
  <c r="S343" i="6"/>
  <c r="F8" i="13" s="1"/>
  <c r="S657" i="6"/>
  <c r="S121" i="6"/>
  <c r="S120" i="6"/>
  <c r="AK29" i="9"/>
  <c r="AK12" i="9"/>
  <c r="AK14" i="9"/>
  <c r="AK25" i="9"/>
  <c r="AK6" i="9"/>
  <c r="AK19" i="9"/>
  <c r="AK26" i="9"/>
  <c r="AK5" i="9"/>
  <c r="AK7" i="9"/>
  <c r="AK11" i="9"/>
  <c r="AK8" i="9"/>
  <c r="Q8" i="5"/>
  <c r="Q15" i="1"/>
  <c r="Q21" i="5"/>
  <c r="Q18" i="5"/>
  <c r="Q23" i="1"/>
  <c r="Q6" i="5"/>
  <c r="Q16" i="1"/>
  <c r="Q24" i="1"/>
  <c r="Q13" i="1"/>
  <c r="Q22" i="1"/>
  <c r="Q11" i="1"/>
  <c r="Q20" i="5"/>
  <c r="M3" i="9"/>
  <c r="AK3" i="9" s="1"/>
  <c r="AK27" i="9"/>
  <c r="M9" i="5"/>
  <c r="Q14" i="1"/>
  <c r="Q11" i="5"/>
  <c r="Q21" i="1"/>
  <c r="Q15" i="5"/>
  <c r="Q25" i="1"/>
  <c r="AK24" i="9"/>
  <c r="Q17" i="5"/>
  <c r="AK28" i="9"/>
  <c r="AK22" i="9"/>
  <c r="AK21" i="9"/>
  <c r="Q19" i="1"/>
  <c r="S124" i="6"/>
  <c r="AK9" i="9"/>
  <c r="AK13" i="9"/>
  <c r="Q19" i="5"/>
  <c r="Q10" i="5"/>
  <c r="AK18" i="9"/>
  <c r="AK23" i="9"/>
  <c r="AK20" i="9"/>
  <c r="AK4" i="9"/>
  <c r="H7" i="5"/>
  <c r="Q12" i="1"/>
  <c r="E16" i="5"/>
  <c r="Q20" i="1"/>
  <c r="AK15" i="9"/>
  <c r="Q5" i="5"/>
  <c r="F13" i="11"/>
  <c r="AK17" i="9"/>
  <c r="AK10" i="9"/>
  <c r="AK16" i="9"/>
  <c r="Q10" i="1"/>
  <c r="L32" i="13" l="1"/>
  <c r="L55" i="13"/>
  <c r="E49" i="13"/>
  <c r="E26" i="13"/>
  <c r="J38" i="12" s="1"/>
  <c r="F50" i="13"/>
  <c r="F27" i="13"/>
  <c r="H49" i="13"/>
  <c r="H26" i="13"/>
  <c r="H54" i="13"/>
  <c r="H31" i="13"/>
  <c r="E54" i="13"/>
  <c r="E31" i="13"/>
  <c r="L43" i="12" s="1"/>
  <c r="M49" i="13"/>
  <c r="M26" i="13"/>
  <c r="F51" i="13"/>
  <c r="F28" i="13"/>
  <c r="M50" i="13"/>
  <c r="M27" i="13"/>
  <c r="E50" i="13"/>
  <c r="E27" i="13"/>
  <c r="J39" i="12" s="1"/>
  <c r="F53" i="13"/>
  <c r="F30" i="13"/>
  <c r="H53" i="13"/>
  <c r="H30" i="13"/>
  <c r="M48" i="13"/>
  <c r="M25" i="13"/>
  <c r="E53" i="13"/>
  <c r="E30" i="13"/>
  <c r="L42" i="12" s="1"/>
  <c r="G53" i="13"/>
  <c r="G30" i="13"/>
  <c r="E48" i="13"/>
  <c r="E25" i="13"/>
  <c r="M52" i="13"/>
  <c r="M29" i="13"/>
  <c r="M53" i="13"/>
  <c r="M30" i="13"/>
  <c r="H51" i="13"/>
  <c r="H28" i="13"/>
  <c r="M54" i="13"/>
  <c r="M31" i="13"/>
  <c r="F48" i="13"/>
  <c r="F25" i="13"/>
  <c r="F49" i="13"/>
  <c r="F26" i="13"/>
  <c r="G48" i="13"/>
  <c r="G25" i="13"/>
  <c r="F54" i="13"/>
  <c r="F31" i="13"/>
  <c r="H48" i="13"/>
  <c r="H25" i="13"/>
  <c r="H52" i="13"/>
  <c r="H29" i="13"/>
  <c r="F52" i="13"/>
  <c r="F29" i="13"/>
  <c r="I48" i="13"/>
  <c r="I25" i="13"/>
  <c r="E51" i="13"/>
  <c r="E28" i="13"/>
  <c r="E40" i="12" s="1"/>
  <c r="G49" i="13"/>
  <c r="G26" i="13"/>
  <c r="E52" i="13"/>
  <c r="E29" i="13"/>
  <c r="E41" i="12" s="1"/>
  <c r="G51" i="13"/>
  <c r="G28" i="13"/>
  <c r="J53" i="13"/>
  <c r="J30" i="13"/>
  <c r="G52" i="13"/>
  <c r="G29" i="13"/>
  <c r="J48" i="13"/>
  <c r="J25" i="13"/>
  <c r="K52" i="13"/>
  <c r="K55" i="13" s="1"/>
  <c r="K29" i="13"/>
  <c r="K32" i="13" s="1"/>
  <c r="H50" i="13"/>
  <c r="H27" i="13"/>
  <c r="G54" i="13"/>
  <c r="G31" i="13"/>
  <c r="G50" i="13"/>
  <c r="G27" i="13"/>
  <c r="M51" i="13"/>
  <c r="Q25" i="5"/>
  <c r="E31" i="1" s="1"/>
  <c r="J25" i="5"/>
  <c r="N25" i="5"/>
  <c r="Q26" i="5"/>
  <c r="E32" i="1" s="1"/>
  <c r="F27" i="5"/>
  <c r="H27" i="5"/>
  <c r="L29" i="5"/>
  <c r="E29" i="5"/>
  <c r="G30" i="5"/>
  <c r="G29" i="5"/>
  <c r="L27" i="5"/>
  <c r="N31" i="5"/>
  <c r="K28" i="5"/>
  <c r="M30" i="5"/>
  <c r="E30" i="5"/>
  <c r="O31" i="5"/>
  <c r="K31" i="5"/>
  <c r="E27" i="5"/>
  <c r="P31" i="5"/>
  <c r="P25" i="5"/>
  <c r="M26" i="5"/>
  <c r="E26" i="5"/>
  <c r="J30" i="5"/>
  <c r="N28" i="5"/>
  <c r="I28" i="5"/>
  <c r="P27" i="5"/>
  <c r="I31" i="5"/>
  <c r="G26" i="5"/>
  <c r="N30" i="5"/>
  <c r="P26" i="5"/>
  <c r="P28" i="5"/>
  <c r="O29" i="5"/>
  <c r="O28" i="5"/>
  <c r="I27" i="5"/>
  <c r="L30" i="5"/>
  <c r="F28" i="5"/>
  <c r="Q30" i="5"/>
  <c r="E36" i="1" s="1"/>
  <c r="P29" i="5"/>
  <c r="I29" i="5"/>
  <c r="K30" i="5"/>
  <c r="N27" i="5"/>
  <c r="N26" i="5"/>
  <c r="K27" i="5"/>
  <c r="L26" i="5"/>
  <c r="F25" i="5"/>
  <c r="M25" i="5"/>
  <c r="F29" i="5"/>
  <c r="H28" i="5"/>
  <c r="F26" i="5"/>
  <c r="L25" i="5"/>
  <c r="K26" i="5"/>
  <c r="Q31" i="5"/>
  <c r="E37" i="1" s="1"/>
  <c r="O25" i="5"/>
  <c r="J29" i="5"/>
  <c r="O26" i="5"/>
  <c r="K29" i="5"/>
  <c r="M31" i="5"/>
  <c r="H31" i="5"/>
  <c r="I26" i="5"/>
  <c r="F31" i="5"/>
  <c r="H29" i="5"/>
  <c r="M28" i="5"/>
  <c r="J27" i="5"/>
  <c r="M27" i="5"/>
  <c r="O27" i="5"/>
  <c r="J31" i="5"/>
  <c r="M29" i="5"/>
  <c r="P30" i="5"/>
  <c r="O30" i="5"/>
  <c r="E31" i="5"/>
  <c r="G28" i="5"/>
  <c r="H25" i="5"/>
  <c r="H30" i="5"/>
  <c r="I25" i="5"/>
  <c r="G31" i="5"/>
  <c r="J28" i="5"/>
  <c r="I30" i="5"/>
  <c r="J26" i="5"/>
  <c r="G27" i="5"/>
  <c r="H26" i="5"/>
  <c r="Q28" i="5"/>
  <c r="E34" i="1" s="1"/>
  <c r="F30" i="5"/>
  <c r="N29" i="5"/>
  <c r="L28" i="5"/>
  <c r="E28" i="5"/>
  <c r="L31" i="5"/>
  <c r="K25" i="5"/>
  <c r="G25" i="5"/>
  <c r="J4" i="11"/>
  <c r="J14" i="11" s="1"/>
  <c r="F19" i="11" s="1"/>
  <c r="I11" i="13"/>
  <c r="F4" i="11"/>
  <c r="F14" i="11" s="1"/>
  <c r="I7" i="13"/>
  <c r="I4" i="11"/>
  <c r="I14" i="11" s="1"/>
  <c r="I10" i="13"/>
  <c r="E4" i="11"/>
  <c r="E14" i="11" s="1"/>
  <c r="I6" i="13"/>
  <c r="G4" i="11"/>
  <c r="G14" i="11" s="1"/>
  <c r="I8" i="13"/>
  <c r="H4" i="11"/>
  <c r="H14" i="11" s="1"/>
  <c r="I9" i="13"/>
  <c r="O4" i="13"/>
  <c r="N14" i="13"/>
  <c r="N24" i="13" s="1"/>
  <c r="N36" i="12" s="1"/>
  <c r="N5" i="13"/>
  <c r="N8" i="13"/>
  <c r="N28" i="13" s="1"/>
  <c r="N7" i="13"/>
  <c r="N10" i="13"/>
  <c r="N9" i="13"/>
  <c r="N11" i="13"/>
  <c r="N6" i="13"/>
  <c r="D58" i="5"/>
  <c r="B44" i="5"/>
  <c r="AL20" i="9"/>
  <c r="AM20" i="9" s="1"/>
  <c r="AL29" i="9"/>
  <c r="AM29" i="9" s="1"/>
  <c r="AN29" i="9" s="1"/>
  <c r="AL5" i="9"/>
  <c r="AM5" i="9" s="1"/>
  <c r="AN5" i="9" s="1"/>
  <c r="AL11" i="9"/>
  <c r="AM11" i="9" s="1"/>
  <c r="AN11" i="9" s="1"/>
  <c r="AL19" i="9"/>
  <c r="AM19" i="9" s="1"/>
  <c r="AN19" i="9" s="1"/>
  <c r="AL17" i="9"/>
  <c r="AM17" i="9" s="1"/>
  <c r="AL25" i="9"/>
  <c r="AM25" i="9" s="1"/>
  <c r="AN25" i="9" s="1"/>
  <c r="AL26" i="9"/>
  <c r="AM26" i="9" s="1"/>
  <c r="AN26" i="9" s="1"/>
  <c r="AL4" i="9"/>
  <c r="AM4" i="9" s="1"/>
  <c r="AL16" i="9"/>
  <c r="AM16" i="9" s="1"/>
  <c r="AL14" i="9"/>
  <c r="AM14" i="9" s="1"/>
  <c r="AN14" i="9" s="1"/>
  <c r="AL7" i="9"/>
  <c r="AM7" i="9" s="1"/>
  <c r="AN7" i="9" s="1"/>
  <c r="AL10" i="9"/>
  <c r="AM10" i="9" s="1"/>
  <c r="AL24" i="9"/>
  <c r="AM24" i="9" s="1"/>
  <c r="AL6" i="9"/>
  <c r="AM6" i="9" s="1"/>
  <c r="AN6" i="9" s="1"/>
  <c r="AL22" i="9"/>
  <c r="AM22" i="9" s="1"/>
  <c r="AL15" i="9"/>
  <c r="AM15" i="9" s="1"/>
  <c r="AL27" i="9"/>
  <c r="AM27" i="9" s="1"/>
  <c r="AL28" i="9"/>
  <c r="AM28" i="9" s="1"/>
  <c r="AL3" i="9"/>
  <c r="AM3" i="9" s="1"/>
  <c r="AL12" i="9"/>
  <c r="AM12" i="9" s="1"/>
  <c r="AN12" i="9" s="1"/>
  <c r="AL23" i="9"/>
  <c r="AM23" i="9" s="1"/>
  <c r="AL18" i="9"/>
  <c r="AM18" i="9" s="1"/>
  <c r="AL13" i="9"/>
  <c r="AM13" i="9" s="1"/>
  <c r="AL8" i="9"/>
  <c r="AM8" i="9" s="1"/>
  <c r="AN8" i="9" s="1"/>
  <c r="AL21" i="9"/>
  <c r="AM21" i="9" s="1"/>
  <c r="AL9" i="9"/>
  <c r="AM9" i="9" s="1"/>
  <c r="D38" i="5"/>
  <c r="D35" i="5"/>
  <c r="D40" i="5"/>
  <c r="D37" i="5"/>
  <c r="D36" i="5"/>
  <c r="D41" i="5"/>
  <c r="D39" i="5"/>
  <c r="E18" i="11"/>
  <c r="D18" i="11"/>
  <c r="AH29" i="9"/>
  <c r="AH14" i="9"/>
  <c r="AH9" i="9"/>
  <c r="AH15" i="9"/>
  <c r="AH7" i="9"/>
  <c r="AH23" i="9"/>
  <c r="AH13" i="9"/>
  <c r="AH16" i="9"/>
  <c r="Q16" i="5"/>
  <c r="AH12" i="9"/>
  <c r="AH10" i="9"/>
  <c r="AH21" i="9"/>
  <c r="AH22" i="9"/>
  <c r="AH8" i="9"/>
  <c r="AH17" i="9"/>
  <c r="Q7" i="5"/>
  <c r="AH18" i="9"/>
  <c r="AH5" i="9"/>
  <c r="AH28" i="9"/>
  <c r="AH24" i="9"/>
  <c r="AH6" i="9"/>
  <c r="AH27" i="9"/>
  <c r="AH25" i="9"/>
  <c r="AH4" i="9"/>
  <c r="Q9" i="5"/>
  <c r="AH11" i="9"/>
  <c r="AH20" i="9"/>
  <c r="AH19" i="9"/>
  <c r="AH3" i="9"/>
  <c r="AH26" i="9"/>
  <c r="J32" i="13" l="1"/>
  <c r="G32" i="13"/>
  <c r="E32" i="13"/>
  <c r="L44" i="12" s="1"/>
  <c r="F32" i="13"/>
  <c r="H32" i="13"/>
  <c r="M32" i="13"/>
  <c r="L37" i="12"/>
  <c r="J55" i="13"/>
  <c r="F55" i="13"/>
  <c r="E55" i="13"/>
  <c r="M55" i="13"/>
  <c r="G55" i="13"/>
  <c r="H55" i="13"/>
  <c r="G43" i="12"/>
  <c r="I49" i="13"/>
  <c r="I26" i="13"/>
  <c r="I38" i="12" s="1"/>
  <c r="N53" i="13"/>
  <c r="N30" i="13"/>
  <c r="N42" i="12" s="1"/>
  <c r="I52" i="13"/>
  <c r="I29" i="13"/>
  <c r="I41" i="12" s="1"/>
  <c r="I53" i="13"/>
  <c r="I30" i="13"/>
  <c r="I42" i="12" s="1"/>
  <c r="K43" i="12"/>
  <c r="N54" i="13"/>
  <c r="N31" i="13"/>
  <c r="N43" i="12" s="1"/>
  <c r="E43" i="12"/>
  <c r="I50" i="13"/>
  <c r="I27" i="13"/>
  <c r="I39" i="12" s="1"/>
  <c r="N49" i="13"/>
  <c r="N26" i="13"/>
  <c r="N38" i="12" s="1"/>
  <c r="I54" i="13"/>
  <c r="I31" i="13"/>
  <c r="I43" i="12" s="1"/>
  <c r="N52" i="13"/>
  <c r="N29" i="13"/>
  <c r="N41" i="12" s="1"/>
  <c r="N50" i="13"/>
  <c r="N27" i="13"/>
  <c r="N39" i="12" s="1"/>
  <c r="N48" i="13"/>
  <c r="N25" i="13"/>
  <c r="I51" i="13"/>
  <c r="I28" i="13"/>
  <c r="I40" i="12" s="1"/>
  <c r="N51" i="13"/>
  <c r="M37" i="12"/>
  <c r="I37" i="12"/>
  <c r="F43" i="12"/>
  <c r="H41" i="12"/>
  <c r="G41" i="12"/>
  <c r="M39" i="12"/>
  <c r="J37" i="12"/>
  <c r="H37" i="12"/>
  <c r="E37" i="12"/>
  <c r="J43" i="12"/>
  <c r="K37" i="12"/>
  <c r="G39" i="12"/>
  <c r="G37" i="12"/>
  <c r="M43" i="12"/>
  <c r="H39" i="12"/>
  <c r="H43" i="12"/>
  <c r="F41" i="12"/>
  <c r="K41" i="12"/>
  <c r="H38" i="12"/>
  <c r="J41" i="12"/>
  <c r="E42" i="12"/>
  <c r="F37" i="12"/>
  <c r="F39" i="12"/>
  <c r="M41" i="12"/>
  <c r="G42" i="12"/>
  <c r="H42" i="12"/>
  <c r="L39" i="12"/>
  <c r="E39" i="12"/>
  <c r="K39" i="12"/>
  <c r="K42" i="12"/>
  <c r="G38" i="12"/>
  <c r="L38" i="12"/>
  <c r="M38" i="12"/>
  <c r="F38" i="12"/>
  <c r="L41" i="12"/>
  <c r="M42" i="12"/>
  <c r="G40" i="12"/>
  <c r="F42" i="12"/>
  <c r="N40" i="12"/>
  <c r="E38" i="12"/>
  <c r="K38" i="12"/>
  <c r="J42" i="12"/>
  <c r="L40" i="12"/>
  <c r="J40" i="12"/>
  <c r="F40" i="12"/>
  <c r="M40" i="12"/>
  <c r="H40" i="12"/>
  <c r="K40" i="12"/>
  <c r="AS3" i="9"/>
  <c r="J32" i="5"/>
  <c r="J57" i="5" s="1"/>
  <c r="E32" i="5"/>
  <c r="N32" i="5"/>
  <c r="N57" i="5" s="1"/>
  <c r="H32" i="5"/>
  <c r="I32" i="5"/>
  <c r="L32" i="5"/>
  <c r="L57" i="5" s="1"/>
  <c r="O32" i="5"/>
  <c r="K32" i="5"/>
  <c r="K57" i="5" s="1"/>
  <c r="F32" i="5"/>
  <c r="F57" i="5" s="1"/>
  <c r="P32" i="5"/>
  <c r="M32" i="5"/>
  <c r="G32" i="5"/>
  <c r="G57" i="5" s="1"/>
  <c r="Q29" i="5"/>
  <c r="E35" i="1" s="1"/>
  <c r="Q27" i="5"/>
  <c r="P41" i="5"/>
  <c r="I41" i="5"/>
  <c r="L41" i="5"/>
  <c r="H41" i="5"/>
  <c r="F41" i="5"/>
  <c r="N41" i="5"/>
  <c r="M41" i="5"/>
  <c r="O41" i="5"/>
  <c r="G41" i="5"/>
  <c r="J41" i="5"/>
  <c r="K41" i="5"/>
  <c r="Q41" i="5"/>
  <c r="E41" i="5"/>
  <c r="M39" i="5"/>
  <c r="K39" i="5"/>
  <c r="O39" i="5"/>
  <c r="N39" i="5"/>
  <c r="L39" i="5"/>
  <c r="H39" i="5"/>
  <c r="J39" i="5"/>
  <c r="I39" i="5"/>
  <c r="E39" i="5"/>
  <c r="Q39" i="5"/>
  <c r="P39" i="5"/>
  <c r="F39" i="5"/>
  <c r="G39" i="5"/>
  <c r="M36" i="5"/>
  <c r="G36" i="5"/>
  <c r="J36" i="5"/>
  <c r="F36" i="5"/>
  <c r="I36" i="5"/>
  <c r="Q36" i="5"/>
  <c r="P36" i="5"/>
  <c r="K36" i="5"/>
  <c r="E36" i="5"/>
  <c r="N36" i="5"/>
  <c r="O36" i="5"/>
  <c r="L36" i="5"/>
  <c r="H36" i="5"/>
  <c r="E37" i="5"/>
  <c r="F37" i="5"/>
  <c r="I37" i="5"/>
  <c r="P37" i="5"/>
  <c r="J37" i="5"/>
  <c r="M37" i="5"/>
  <c r="O37" i="5"/>
  <c r="N37" i="5"/>
  <c r="H37" i="5"/>
  <c r="K37" i="5"/>
  <c r="G37" i="5"/>
  <c r="L37" i="5"/>
  <c r="Q37" i="5"/>
  <c r="K40" i="5"/>
  <c r="M40" i="5"/>
  <c r="J40" i="5"/>
  <c r="I40" i="5"/>
  <c r="E40" i="5"/>
  <c r="N40" i="5"/>
  <c r="Q40" i="5"/>
  <c r="P40" i="5"/>
  <c r="O40" i="5"/>
  <c r="H40" i="5"/>
  <c r="L40" i="5"/>
  <c r="G40" i="5"/>
  <c r="F40" i="5"/>
  <c r="M35" i="5"/>
  <c r="F35" i="5"/>
  <c r="K35" i="5"/>
  <c r="O35" i="5"/>
  <c r="G35" i="5"/>
  <c r="I35" i="5"/>
  <c r="Q35" i="5"/>
  <c r="P35" i="5"/>
  <c r="L35" i="5"/>
  <c r="J35" i="5"/>
  <c r="H35" i="5"/>
  <c r="E35" i="5"/>
  <c r="N35" i="5"/>
  <c r="H38" i="5"/>
  <c r="P38" i="5"/>
  <c r="O38" i="5"/>
  <c r="I38" i="5"/>
  <c r="M38" i="5"/>
  <c r="L38" i="5"/>
  <c r="J38" i="5"/>
  <c r="F38" i="5"/>
  <c r="G38" i="5"/>
  <c r="N38" i="5"/>
  <c r="E38" i="5"/>
  <c r="Q38" i="5"/>
  <c r="K38" i="5"/>
  <c r="E19" i="11"/>
  <c r="D19" i="11"/>
  <c r="O14" i="13"/>
  <c r="O24" i="13" s="1"/>
  <c r="O36" i="12" s="1"/>
  <c r="P4" i="13"/>
  <c r="O7" i="13"/>
  <c r="O27" i="13" s="1"/>
  <c r="O8" i="13"/>
  <c r="O28" i="13" s="1"/>
  <c r="O9" i="13"/>
  <c r="O29" i="13" s="1"/>
  <c r="O10" i="13"/>
  <c r="O30" i="13" s="1"/>
  <c r="O6" i="13"/>
  <c r="O26" i="13" s="1"/>
  <c r="O11" i="13"/>
  <c r="O31" i="13" s="1"/>
  <c r="O5" i="13"/>
  <c r="O25" i="13" s="1"/>
  <c r="G18" i="11"/>
  <c r="AI12" i="9"/>
  <c r="AI8" i="9"/>
  <c r="AI5" i="9"/>
  <c r="AI19" i="9"/>
  <c r="AI14" i="9"/>
  <c r="AN28" i="9"/>
  <c r="AI28" i="9"/>
  <c r="AI11" i="9"/>
  <c r="AI7" i="9"/>
  <c r="AI22" i="9"/>
  <c r="AN22" i="9"/>
  <c r="AN27" i="9"/>
  <c r="AI27" i="9"/>
  <c r="AN3" i="9"/>
  <c r="AI3" i="9"/>
  <c r="AN16" i="9"/>
  <c r="AI16" i="9"/>
  <c r="AN15" i="9"/>
  <c r="AI15" i="9"/>
  <c r="AS21" i="9"/>
  <c r="AS28" i="9"/>
  <c r="AS10" i="9"/>
  <c r="AR16" i="9"/>
  <c r="AR6" i="9"/>
  <c r="AR29" i="9"/>
  <c r="AS29" i="9"/>
  <c r="AS12" i="9"/>
  <c r="AR3" i="9"/>
  <c r="AS6" i="9"/>
  <c r="AR10" i="9"/>
  <c r="AS11" i="9"/>
  <c r="AR9" i="9"/>
  <c r="AR28" i="9"/>
  <c r="AS19" i="9"/>
  <c r="AR22" i="9"/>
  <c r="AR13" i="9"/>
  <c r="AS24" i="9"/>
  <c r="AR19" i="9"/>
  <c r="AS27" i="9"/>
  <c r="AS4" i="9"/>
  <c r="AR8" i="9"/>
  <c r="AR5" i="9"/>
  <c r="AR24" i="9"/>
  <c r="AS26" i="9"/>
  <c r="AR26" i="9"/>
  <c r="AS22" i="9"/>
  <c r="AS14" i="9"/>
  <c r="AS15" i="9"/>
  <c r="AR21" i="9"/>
  <c r="AR14" i="9"/>
  <c r="AR20" i="9"/>
  <c r="AS20" i="9"/>
  <c r="AR7" i="9"/>
  <c r="AR18" i="9"/>
  <c r="AR11" i="9"/>
  <c r="AR4" i="9"/>
  <c r="AS13" i="9"/>
  <c r="AS16" i="9"/>
  <c r="AS23" i="9"/>
  <c r="AS18" i="9"/>
  <c r="AS8" i="9"/>
  <c r="AR25" i="9"/>
  <c r="AR27" i="9"/>
  <c r="AS25" i="9"/>
  <c r="AR12" i="9"/>
  <c r="AR17" i="9"/>
  <c r="AS9" i="9"/>
  <c r="AR15" i="9"/>
  <c r="AS5" i="9"/>
  <c r="AR23" i="9"/>
  <c r="AS17" i="9"/>
  <c r="AS7" i="9"/>
  <c r="AI29" i="9"/>
  <c r="AN21" i="9"/>
  <c r="AI21" i="9"/>
  <c r="AI20" i="9"/>
  <c r="AN20" i="9"/>
  <c r="AN13" i="9"/>
  <c r="AI13" i="9"/>
  <c r="AI18" i="9"/>
  <c r="AN18" i="9"/>
  <c r="AI25" i="9"/>
  <c r="AI10" i="9"/>
  <c r="AN10" i="9"/>
  <c r="AI9" i="9"/>
  <c r="AN9" i="9"/>
  <c r="AI6" i="9"/>
  <c r="AI26" i="9"/>
  <c r="AN4" i="9"/>
  <c r="AI4" i="9"/>
  <c r="AN24" i="9"/>
  <c r="AI24" i="9"/>
  <c r="AN17" i="9"/>
  <c r="AI17" i="9"/>
  <c r="AN23" i="9"/>
  <c r="AI23" i="9"/>
  <c r="O32" i="13" l="1"/>
  <c r="N32" i="13"/>
  <c r="N44" i="12" s="1"/>
  <c r="I32" i="13"/>
  <c r="I44" i="12" s="1"/>
  <c r="N37" i="12"/>
  <c r="I55" i="13"/>
  <c r="N55" i="13"/>
  <c r="O48" i="13"/>
  <c r="O54" i="13"/>
  <c r="O52" i="13"/>
  <c r="O51" i="13"/>
  <c r="O40" i="12"/>
  <c r="O49" i="13"/>
  <c r="O50" i="13"/>
  <c r="O53" i="13"/>
  <c r="O43" i="12"/>
  <c r="O37" i="12"/>
  <c r="O42" i="12"/>
  <c r="O39" i="12"/>
  <c r="O41" i="12"/>
  <c r="O38" i="12"/>
  <c r="F44" i="12"/>
  <c r="M44" i="12"/>
  <c r="K44" i="12"/>
  <c r="J44" i="12"/>
  <c r="E44" i="12"/>
  <c r="H44" i="12"/>
  <c r="G44" i="12"/>
  <c r="O49" i="5"/>
  <c r="Q32" i="5"/>
  <c r="E38" i="1" s="1"/>
  <c r="E33" i="1"/>
  <c r="G19" i="11"/>
  <c r="Q4" i="13"/>
  <c r="P14" i="13"/>
  <c r="P24" i="13" s="1"/>
  <c r="P36" i="12" s="1"/>
  <c r="P7" i="13"/>
  <c r="P9" i="13"/>
  <c r="P11" i="13"/>
  <c r="P6" i="13"/>
  <c r="P10" i="13"/>
  <c r="P8" i="13"/>
  <c r="P28" i="13" s="1"/>
  <c r="P5" i="13"/>
  <c r="P25" i="13" s="1"/>
  <c r="I46" i="5"/>
  <c r="H49" i="5"/>
  <c r="K48" i="5"/>
  <c r="N42" i="5"/>
  <c r="N58" i="5" s="1"/>
  <c r="N59" i="5" s="1"/>
  <c r="O42" i="5"/>
  <c r="O58" i="5" s="1"/>
  <c r="P48" i="5"/>
  <c r="M50" i="5"/>
  <c r="G42" i="5"/>
  <c r="G58" i="5" s="1"/>
  <c r="G59" i="5" s="1"/>
  <c r="I42" i="5"/>
  <c r="I58" i="5" s="1"/>
  <c r="F42" i="5"/>
  <c r="F58" i="5" s="1"/>
  <c r="F59" i="5" s="1"/>
  <c r="M42" i="5"/>
  <c r="M58" i="5" s="1"/>
  <c r="L42" i="5"/>
  <c r="L58" i="5" s="1"/>
  <c r="L59" i="5" s="1"/>
  <c r="E42" i="5"/>
  <c r="E58" i="5" s="1"/>
  <c r="P42" i="5"/>
  <c r="P58" i="5" s="1"/>
  <c r="Q42" i="5"/>
  <c r="K42" i="5"/>
  <c r="K58" i="5" s="1"/>
  <c r="K59" i="5" s="1"/>
  <c r="I57" i="5"/>
  <c r="I49" i="5"/>
  <c r="I50" i="5"/>
  <c r="I48" i="5"/>
  <c r="J42" i="5"/>
  <c r="J58" i="5" s="1"/>
  <c r="J59" i="5" s="1"/>
  <c r="I45" i="5"/>
  <c r="I51" i="5"/>
  <c r="I47" i="5"/>
  <c r="H42" i="5"/>
  <c r="H58" i="5" s="1"/>
  <c r="N46" i="5"/>
  <c r="E49" i="5"/>
  <c r="N45" i="5"/>
  <c r="P46" i="5"/>
  <c r="N51" i="5"/>
  <c r="P45" i="5"/>
  <c r="N50" i="5"/>
  <c r="P50" i="5"/>
  <c r="P57" i="5"/>
  <c r="O45" i="5"/>
  <c r="N47" i="5"/>
  <c r="P51" i="5"/>
  <c r="P49" i="5"/>
  <c r="N48" i="5"/>
  <c r="O50" i="5"/>
  <c r="O46" i="5"/>
  <c r="O51" i="5"/>
  <c r="K49" i="5"/>
  <c r="O57" i="5"/>
  <c r="P47" i="5"/>
  <c r="L45" i="5"/>
  <c r="N49" i="5"/>
  <c r="G49" i="5"/>
  <c r="O47" i="5"/>
  <c r="O48" i="5"/>
  <c r="L47" i="5"/>
  <c r="L46" i="5"/>
  <c r="L50" i="5"/>
  <c r="K51" i="5"/>
  <c r="L48" i="5"/>
  <c r="L49" i="5"/>
  <c r="H48" i="5"/>
  <c r="H46" i="5"/>
  <c r="L51" i="5"/>
  <c r="K45" i="5"/>
  <c r="K46" i="5"/>
  <c r="K50" i="5"/>
  <c r="H47" i="5"/>
  <c r="G50" i="5"/>
  <c r="H50" i="5"/>
  <c r="J47" i="5"/>
  <c r="F47" i="5"/>
  <c r="K47" i="5"/>
  <c r="E46" i="5"/>
  <c r="M49" i="5"/>
  <c r="E47" i="5"/>
  <c r="J45" i="5"/>
  <c r="H45" i="5"/>
  <c r="G51" i="5"/>
  <c r="G48" i="5"/>
  <c r="F51" i="5"/>
  <c r="F49" i="5"/>
  <c r="G45" i="5"/>
  <c r="H57" i="5"/>
  <c r="F46" i="5"/>
  <c r="F45" i="5"/>
  <c r="G46" i="5"/>
  <c r="F48" i="5"/>
  <c r="E50" i="5"/>
  <c r="E51" i="5"/>
  <c r="J48" i="5"/>
  <c r="J46" i="5"/>
  <c r="J51" i="5"/>
  <c r="E45" i="5"/>
  <c r="H51" i="5"/>
  <c r="E48" i="5"/>
  <c r="E57" i="5"/>
  <c r="J49" i="5"/>
  <c r="G47" i="5"/>
  <c r="J50" i="5"/>
  <c r="M51" i="5"/>
  <c r="M48" i="5"/>
  <c r="F50" i="5"/>
  <c r="M46" i="5"/>
  <c r="M45" i="5"/>
  <c r="M47" i="5"/>
  <c r="M57" i="5"/>
  <c r="AJ10" i="9"/>
  <c r="AJ25" i="9"/>
  <c r="AJ19" i="9"/>
  <c r="AJ20" i="9"/>
  <c r="AJ7" i="9"/>
  <c r="AJ18" i="9"/>
  <c r="AJ24" i="9"/>
  <c r="AJ16" i="9"/>
  <c r="AJ9" i="9"/>
  <c r="AJ8" i="9"/>
  <c r="AT6" i="9"/>
  <c r="AU14" i="9"/>
  <c r="AU6" i="9"/>
  <c r="AT16" i="9"/>
  <c r="AU25" i="9"/>
  <c r="AT20" i="9"/>
  <c r="AU8" i="9"/>
  <c r="AT3" i="9"/>
  <c r="AU3" i="9"/>
  <c r="AU28" i="9"/>
  <c r="AT21" i="9"/>
  <c r="AT24" i="9"/>
  <c r="AT13" i="9"/>
  <c r="AU22" i="9"/>
  <c r="AU4" i="9"/>
  <c r="AU27" i="9"/>
  <c r="AT29" i="9"/>
  <c r="AT7" i="9"/>
  <c r="AU29" i="9"/>
  <c r="AU13" i="9"/>
  <c r="AU17" i="9"/>
  <c r="AT10" i="9"/>
  <c r="AT23" i="9"/>
  <c r="AT26" i="9"/>
  <c r="AU10" i="9"/>
  <c r="AT15" i="9"/>
  <c r="AT17" i="9"/>
  <c r="AT22" i="9"/>
  <c r="AT18" i="9"/>
  <c r="AU15" i="9"/>
  <c r="AU20" i="9"/>
  <c r="AT4" i="9"/>
  <c r="AU23" i="9"/>
  <c r="AT28" i="9"/>
  <c r="AU5" i="9"/>
  <c r="AT9" i="9"/>
  <c r="AU9" i="9"/>
  <c r="AT19" i="9"/>
  <c r="AT27" i="9"/>
  <c r="AT12" i="9"/>
  <c r="AU12" i="9"/>
  <c r="AU11" i="9"/>
  <c r="AU26" i="9"/>
  <c r="AT8" i="9"/>
  <c r="AT5" i="9"/>
  <c r="AU19" i="9"/>
  <c r="AT14" i="9"/>
  <c r="AU16" i="9"/>
  <c r="AU21" i="9"/>
  <c r="AU7" i="9"/>
  <c r="AU18" i="9"/>
  <c r="AT25" i="9"/>
  <c r="AU24" i="9"/>
  <c r="AT11" i="9"/>
  <c r="AJ4" i="9"/>
  <c r="AJ3" i="9"/>
  <c r="AJ11" i="9"/>
  <c r="AJ26" i="9"/>
  <c r="AJ5" i="9"/>
  <c r="AJ13" i="9"/>
  <c r="AJ27" i="9"/>
  <c r="AJ28" i="9"/>
  <c r="AJ6" i="9"/>
  <c r="AJ29" i="9"/>
  <c r="AJ21" i="9"/>
  <c r="AJ23" i="9"/>
  <c r="AJ12" i="9"/>
  <c r="AJ22" i="9"/>
  <c r="AJ17" i="9"/>
  <c r="AJ15" i="9"/>
  <c r="AJ14" i="9"/>
  <c r="O55" i="13" l="1"/>
  <c r="P52" i="13"/>
  <c r="P29" i="13"/>
  <c r="P41" i="12" s="1"/>
  <c r="P49" i="13"/>
  <c r="P26" i="13"/>
  <c r="P38" i="12" s="1"/>
  <c r="P53" i="13"/>
  <c r="P30" i="13"/>
  <c r="P42" i="12" s="1"/>
  <c r="P54" i="13"/>
  <c r="P31" i="13"/>
  <c r="P43" i="12" s="1"/>
  <c r="P50" i="13"/>
  <c r="P27" i="13"/>
  <c r="P39" i="12" s="1"/>
  <c r="P51" i="13"/>
  <c r="P48" i="13"/>
  <c r="P40" i="12"/>
  <c r="P37" i="12"/>
  <c r="O44" i="12"/>
  <c r="R4" i="13"/>
  <c r="Q14" i="13"/>
  <c r="Q24" i="13" s="1"/>
  <c r="Q36" i="12" s="1"/>
  <c r="Q7" i="13"/>
  <c r="Q9" i="13"/>
  <c r="Q10" i="13"/>
  <c r="Q11" i="13"/>
  <c r="Q8" i="13"/>
  <c r="Q28" i="13" s="1"/>
  <c r="Q6" i="13"/>
  <c r="Q5" i="13"/>
  <c r="P59" i="5"/>
  <c r="I59" i="5"/>
  <c r="O59" i="5"/>
  <c r="E59" i="5"/>
  <c r="M59" i="5"/>
  <c r="I52" i="5"/>
  <c r="H59" i="5"/>
  <c r="N52" i="5"/>
  <c r="P52" i="5"/>
  <c r="O52" i="5"/>
  <c r="L52" i="5"/>
  <c r="K52" i="5"/>
  <c r="H52" i="5"/>
  <c r="Q49" i="5"/>
  <c r="F35" i="1" s="1"/>
  <c r="G35" i="1" s="1"/>
  <c r="H35" i="1" s="1"/>
  <c r="J52" i="5"/>
  <c r="G52" i="5"/>
  <c r="Q46" i="5"/>
  <c r="F32" i="1" s="1"/>
  <c r="G32" i="1" s="1"/>
  <c r="H32" i="1" s="1"/>
  <c r="Q48" i="5"/>
  <c r="F34" i="1" s="1"/>
  <c r="G34" i="1" s="1"/>
  <c r="H34" i="1" s="1"/>
  <c r="F52" i="5"/>
  <c r="E52" i="5"/>
  <c r="Q51" i="5"/>
  <c r="F37" i="1" s="1"/>
  <c r="G37" i="1" s="1"/>
  <c r="H37" i="1" s="1"/>
  <c r="Q47" i="5"/>
  <c r="F33" i="1" s="1"/>
  <c r="G33" i="1" s="1"/>
  <c r="H33" i="1" s="1"/>
  <c r="Q45" i="5"/>
  <c r="F31" i="1" s="1"/>
  <c r="G31" i="1" s="1"/>
  <c r="H31" i="1" s="1"/>
  <c r="Q50" i="5"/>
  <c r="F36" i="1" s="1"/>
  <c r="G36" i="1" s="1"/>
  <c r="H36" i="1" s="1"/>
  <c r="M52" i="5"/>
  <c r="AV20" i="9"/>
  <c r="AV3" i="9"/>
  <c r="AW20" i="9"/>
  <c r="AW25" i="9"/>
  <c r="AW19" i="9"/>
  <c r="AV5" i="9"/>
  <c r="AW6" i="9"/>
  <c r="AW27" i="9"/>
  <c r="AV16" i="9"/>
  <c r="AV22" i="9"/>
  <c r="AV4" i="9"/>
  <c r="AW18" i="9"/>
  <c r="AV9" i="9"/>
  <c r="AW8" i="9"/>
  <c r="AV19" i="9"/>
  <c r="AW3" i="9"/>
  <c r="AW15" i="9"/>
  <c r="AV23" i="9"/>
  <c r="AW16" i="9"/>
  <c r="AW24" i="9"/>
  <c r="AW21" i="9"/>
  <c r="AV24" i="9"/>
  <c r="AW5" i="9"/>
  <c r="AV27" i="9"/>
  <c r="AV25" i="9"/>
  <c r="AV17" i="9"/>
  <c r="AV26" i="9"/>
  <c r="AV8" i="9"/>
  <c r="AW14" i="9"/>
  <c r="AW4" i="9"/>
  <c r="AV12" i="9"/>
  <c r="AV14" i="9"/>
  <c r="AV10" i="9"/>
  <c r="AW28" i="9"/>
  <c r="AV18" i="9"/>
  <c r="AV13" i="9"/>
  <c r="AV11" i="9"/>
  <c r="AW17" i="9"/>
  <c r="AW29" i="9"/>
  <c r="AW10" i="9"/>
  <c r="AW26" i="9"/>
  <c r="AW7" i="9"/>
  <c r="AV28" i="9"/>
  <c r="AV29" i="9"/>
  <c r="AV6" i="9"/>
  <c r="AV21" i="9"/>
  <c r="AW9" i="9"/>
  <c r="AW22" i="9"/>
  <c r="AV7" i="9"/>
  <c r="AW23" i="9"/>
  <c r="AW13" i="9"/>
  <c r="AV15" i="9"/>
  <c r="AW11" i="9"/>
  <c r="AW12" i="9"/>
  <c r="P32" i="13" l="1"/>
  <c r="P44" i="12" s="1"/>
  <c r="P55" i="13"/>
  <c r="Q50" i="13"/>
  <c r="Q27" i="13"/>
  <c r="Q39" i="12" s="1"/>
  <c r="Q48" i="13"/>
  <c r="Q25" i="13"/>
  <c r="Q49" i="13"/>
  <c r="Q26" i="13"/>
  <c r="Q38" i="12" s="1"/>
  <c r="Q54" i="13"/>
  <c r="Q31" i="13"/>
  <c r="Q43" i="12" s="1"/>
  <c r="Q53" i="13"/>
  <c r="Q30" i="13"/>
  <c r="Q42" i="12" s="1"/>
  <c r="Q52" i="13"/>
  <c r="Q29" i="13"/>
  <c r="Q41" i="12" s="1"/>
  <c r="Q51" i="13"/>
  <c r="Q40" i="12"/>
  <c r="S4" i="13"/>
  <c r="R14" i="13"/>
  <c r="R24" i="13" s="1"/>
  <c r="R36" i="12" s="1"/>
  <c r="R9" i="13"/>
  <c r="R10" i="13"/>
  <c r="R7" i="13"/>
  <c r="R11" i="13"/>
  <c r="R8" i="13"/>
  <c r="R28" i="13" s="1"/>
  <c r="R5" i="13"/>
  <c r="R6" i="13"/>
  <c r="Q52" i="5"/>
  <c r="Q32" i="13" l="1"/>
  <c r="Q44" i="12" s="1"/>
  <c r="Q37" i="12"/>
  <c r="Q55" i="13"/>
  <c r="R48" i="13"/>
  <c r="R25" i="13"/>
  <c r="R54" i="13"/>
  <c r="R31" i="13"/>
  <c r="R43" i="12" s="1"/>
  <c r="R50" i="13"/>
  <c r="R27" i="13"/>
  <c r="R39" i="12" s="1"/>
  <c r="R53" i="13"/>
  <c r="R30" i="13"/>
  <c r="R42" i="12" s="1"/>
  <c r="R49" i="13"/>
  <c r="R26" i="13"/>
  <c r="R38" i="12" s="1"/>
  <c r="R52" i="13"/>
  <c r="R29" i="13"/>
  <c r="R41" i="12" s="1"/>
  <c r="R51" i="13"/>
  <c r="R40" i="12"/>
  <c r="F38" i="1"/>
  <c r="S14" i="13"/>
  <c r="S24" i="13" s="1"/>
  <c r="S36" i="12" s="1"/>
  <c r="T4" i="13"/>
  <c r="S9" i="13"/>
  <c r="S6" i="13"/>
  <c r="S8" i="13"/>
  <c r="S28" i="13" s="1"/>
  <c r="S10" i="13"/>
  <c r="S11" i="13"/>
  <c r="S7" i="13"/>
  <c r="S5" i="13"/>
  <c r="R32" i="13" l="1"/>
  <c r="R44" i="12" s="1"/>
  <c r="R55" i="13"/>
  <c r="S50" i="13"/>
  <c r="S27" i="13"/>
  <c r="S39" i="12" s="1"/>
  <c r="S53" i="13"/>
  <c r="S30" i="13"/>
  <c r="S42" i="12" s="1"/>
  <c r="S54" i="13"/>
  <c r="S31" i="13"/>
  <c r="S43" i="12" s="1"/>
  <c r="S52" i="13"/>
  <c r="S29" i="13"/>
  <c r="S41" i="12" s="1"/>
  <c r="S48" i="13"/>
  <c r="S25" i="13"/>
  <c r="S49" i="13"/>
  <c r="S26" i="13"/>
  <c r="S38" i="12" s="1"/>
  <c r="S51" i="13"/>
  <c r="R37" i="12"/>
  <c r="S40" i="12"/>
  <c r="G38" i="1"/>
  <c r="H38" i="1" s="1"/>
  <c r="U4" i="13"/>
  <c r="T14" i="13"/>
  <c r="T24" i="13" s="1"/>
  <c r="T36" i="12" s="1"/>
  <c r="T6" i="13"/>
  <c r="T9" i="13"/>
  <c r="T7" i="13"/>
  <c r="T8" i="13"/>
  <c r="T28" i="13" s="1"/>
  <c r="T11" i="13"/>
  <c r="T10" i="13"/>
  <c r="T5" i="13"/>
  <c r="S32" i="13" l="1"/>
  <c r="S44" i="12" s="1"/>
  <c r="S37" i="12"/>
  <c r="S55" i="13"/>
  <c r="T53" i="13"/>
  <c r="T30" i="13"/>
  <c r="T42" i="12" s="1"/>
  <c r="T54" i="13"/>
  <c r="T31" i="13"/>
  <c r="T43" i="12" s="1"/>
  <c r="T52" i="13"/>
  <c r="T29" i="13"/>
  <c r="T41" i="12" s="1"/>
  <c r="T50" i="13"/>
  <c r="T27" i="13"/>
  <c r="T39" i="12" s="1"/>
  <c r="T48" i="13"/>
  <c r="T25" i="13"/>
  <c r="T49" i="13"/>
  <c r="T26" i="13"/>
  <c r="T38" i="12" s="1"/>
  <c r="T51" i="13"/>
  <c r="T40" i="12"/>
  <c r="G41" i="1"/>
  <c r="H41" i="1"/>
  <c r="V4" i="13"/>
  <c r="U14" i="13"/>
  <c r="U24" i="13" s="1"/>
  <c r="U36" i="12" s="1"/>
  <c r="U6" i="13"/>
  <c r="U9" i="13"/>
  <c r="U8" i="13"/>
  <c r="U28" i="13" s="1"/>
  <c r="U11" i="13"/>
  <c r="U10" i="13"/>
  <c r="U7" i="13"/>
  <c r="U5" i="13"/>
  <c r="T32" i="13" l="1"/>
  <c r="T44" i="12" s="1"/>
  <c r="T37" i="12"/>
  <c r="T55" i="13"/>
  <c r="U48" i="13"/>
  <c r="U25" i="13"/>
  <c r="U50" i="13"/>
  <c r="U27" i="13"/>
  <c r="U39" i="12" s="1"/>
  <c r="U54" i="13"/>
  <c r="U31" i="13"/>
  <c r="U43" i="12" s="1"/>
  <c r="U53" i="13"/>
  <c r="U30" i="13"/>
  <c r="U42" i="12" s="1"/>
  <c r="U52" i="13"/>
  <c r="U29" i="13"/>
  <c r="U41" i="12" s="1"/>
  <c r="U49" i="13"/>
  <c r="U26" i="13"/>
  <c r="U38" i="12" s="1"/>
  <c r="U51" i="13"/>
  <c r="U40" i="12"/>
  <c r="V14" i="13"/>
  <c r="V24" i="13" s="1"/>
  <c r="V36" i="12" s="1"/>
  <c r="V8" i="13"/>
  <c r="V28" i="13" s="1"/>
  <c r="V7" i="13"/>
  <c r="V6" i="13"/>
  <c r="V10" i="13"/>
  <c r="V5" i="13"/>
  <c r="V9" i="13"/>
  <c r="V11" i="13"/>
  <c r="U32" i="13" l="1"/>
  <c r="U44" i="12" s="1"/>
  <c r="U37" i="12"/>
  <c r="U55" i="13"/>
  <c r="V54" i="13"/>
  <c r="V31" i="13"/>
  <c r="V43" i="12" s="1"/>
  <c r="V52" i="13"/>
  <c r="V29" i="13"/>
  <c r="V41" i="12" s="1"/>
  <c r="V48" i="13"/>
  <c r="V25" i="13"/>
  <c r="V53" i="13"/>
  <c r="V30" i="13"/>
  <c r="V42" i="12" s="1"/>
  <c r="V49" i="13"/>
  <c r="V26" i="13"/>
  <c r="V38" i="12" s="1"/>
  <c r="V50" i="13"/>
  <c r="V27" i="13"/>
  <c r="V39" i="12" s="1"/>
  <c r="V51" i="13"/>
  <c r="V40" i="12"/>
  <c r="V32" i="13" l="1"/>
  <c r="V44" i="12" s="1"/>
  <c r="V55" i="13"/>
  <c r="V37" i="12"/>
</calcChain>
</file>

<file path=xl/sharedStrings.xml><?xml version="1.0" encoding="utf-8"?>
<sst xmlns="http://schemas.openxmlformats.org/spreadsheetml/2006/main" count="741" uniqueCount="171">
  <si>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</si>
  <si>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</si>
  <si>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</si>
  <si>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</si>
  <si>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</si>
  <si>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</si>
  <si>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</si>
  <si>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</si>
  <si>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</si>
  <si>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</si>
  <si>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</si>
  <si>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</si>
  <si>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揮発油（ガソリン）</t>
  </si>
  <si>
    <t>キロリットル</t>
  </si>
  <si>
    <t>液化石油ガス（LPG)</t>
  </si>
  <si>
    <t>都市ガス（13A）</t>
  </si>
  <si>
    <t>仁和診療所</t>
  </si>
  <si>
    <t>久世診療所</t>
  </si>
  <si>
    <t>京都協立病院</t>
  </si>
  <si>
    <t>保健会事務局</t>
  </si>
  <si>
    <t>小数点以下3桁迄</t>
    <rPh sb="0" eb="2">
      <t>ショウスウ</t>
    </rPh>
    <rPh sb="2" eb="3">
      <t>テン</t>
    </rPh>
    <rPh sb="3" eb="5">
      <t>イカ</t>
    </rPh>
    <rPh sb="6" eb="7">
      <t>ケタ</t>
    </rPh>
    <rPh sb="7" eb="8">
      <t>マデ</t>
    </rPh>
    <phoneticPr fontId="2"/>
  </si>
  <si>
    <t>灯　油</t>
  </si>
  <si>
    <t>軽　油</t>
  </si>
  <si>
    <t>Ａ重油</t>
  </si>
  <si>
    <t>トン</t>
  </si>
  <si>
    <t>千立方メートル</t>
  </si>
  <si>
    <t>電　力</t>
  </si>
  <si>
    <t>千キロワット時</t>
  </si>
  <si>
    <t>計</t>
    <rPh sb="0" eb="1">
      <t>ケイ</t>
    </rPh>
    <phoneticPr fontId="2"/>
  </si>
  <si>
    <t>かどの三条こども診療所</t>
  </si>
  <si>
    <t>春日診療所</t>
  </si>
  <si>
    <t>近畿高等看護専門学校</t>
  </si>
  <si>
    <t>京都民医連中央病院</t>
    <phoneticPr fontId="2"/>
  </si>
  <si>
    <t>総合ケアＳＴわかば</t>
    <phoneticPr fontId="2"/>
  </si>
  <si>
    <t>事業所：</t>
    <rPh sb="0" eb="3">
      <t>ジギョウショ</t>
    </rPh>
    <phoneticPr fontId="2"/>
  </si>
  <si>
    <t>単位</t>
    <phoneticPr fontId="2"/>
  </si>
  <si>
    <t>単位</t>
    <phoneticPr fontId="2"/>
  </si>
  <si>
    <t>4月</t>
    <rPh sb="1" eb="2">
      <t>ツキ</t>
    </rPh>
    <phoneticPr fontId="2"/>
  </si>
  <si>
    <t>増減</t>
    <rPh sb="0" eb="2">
      <t>ゾウゲン</t>
    </rPh>
    <phoneticPr fontId="2"/>
  </si>
  <si>
    <t>増減率</t>
    <rPh sb="0" eb="2">
      <t>ゾウゲン</t>
    </rPh>
    <rPh sb="2" eb="3">
      <t>リツ</t>
    </rPh>
    <phoneticPr fontId="2"/>
  </si>
  <si>
    <t>エネルギー使用量</t>
    <rPh sb="5" eb="8">
      <t>シヨウリョウ</t>
    </rPh>
    <phoneticPr fontId="2"/>
  </si>
  <si>
    <t>換算係数</t>
    <rPh sb="0" eb="2">
      <t>カンサン</t>
    </rPh>
    <rPh sb="2" eb="4">
      <t>ケイスウ</t>
    </rPh>
    <phoneticPr fontId="2"/>
  </si>
  <si>
    <t>計（累計表示）</t>
    <rPh sb="0" eb="1">
      <t>ケイ</t>
    </rPh>
    <rPh sb="2" eb="4">
      <t>ルイケイ</t>
    </rPh>
    <rPh sb="4" eb="6">
      <t>ヒョウジ</t>
    </rPh>
    <phoneticPr fontId="2"/>
  </si>
  <si>
    <t>cd</t>
    <phoneticPr fontId="2"/>
  </si>
  <si>
    <t>energy</t>
    <phoneticPr fontId="2"/>
  </si>
  <si>
    <t>増減率</t>
    <rPh sb="0" eb="3">
      <t>ゾウゲンリツ</t>
    </rPh>
    <phoneticPr fontId="2"/>
  </si>
  <si>
    <t>法人計の削減目標は5%</t>
    <rPh sb="0" eb="2">
      <t>ホウジン</t>
    </rPh>
    <rPh sb="2" eb="3">
      <t>ケイ</t>
    </rPh>
    <rPh sb="4" eb="6">
      <t>サクゲン</t>
    </rPh>
    <rPh sb="6" eb="8">
      <t>モクヒョウ</t>
    </rPh>
    <phoneticPr fontId="2"/>
  </si>
  <si>
    <t>(t)</t>
    <phoneticPr fontId="2"/>
  </si>
  <si>
    <t>(t)</t>
    <phoneticPr fontId="2"/>
  </si>
  <si>
    <t>(%)</t>
    <phoneticPr fontId="2"/>
  </si>
  <si>
    <t>事業所</t>
    <rPh sb="0" eb="3">
      <t>ジギョウショ</t>
    </rPh>
    <phoneticPr fontId="2"/>
  </si>
  <si>
    <t>事業所ＣＤ</t>
    <rPh sb="0" eb="3">
      <t>ジギョウショ</t>
    </rPh>
    <phoneticPr fontId="2"/>
  </si>
  <si>
    <t>年度</t>
    <rPh sb="0" eb="2">
      <t>ネンド</t>
    </rPh>
    <phoneticPr fontId="2"/>
  </si>
  <si>
    <t>ecd</t>
    <phoneticPr fontId="2"/>
  </si>
  <si>
    <t>a</t>
    <phoneticPr fontId="2"/>
  </si>
  <si>
    <t>b</t>
    <phoneticPr fontId="2"/>
  </si>
  <si>
    <t>c</t>
    <phoneticPr fontId="2"/>
  </si>
  <si>
    <t>単位</t>
    <phoneticPr fontId="2"/>
  </si>
  <si>
    <t>単位</t>
    <phoneticPr fontId="2"/>
  </si>
  <si>
    <t>計(グラフデータ)</t>
    <rPh sb="0" eb="1">
      <t>ケイ</t>
    </rPh>
    <phoneticPr fontId="2"/>
  </si>
  <si>
    <t>年度指定→</t>
    <rPh sb="0" eb="2">
      <t>ネンド</t>
    </rPh>
    <rPh sb="2" eb="4">
      <t>シテイ</t>
    </rPh>
    <phoneticPr fontId="2"/>
  </si>
  <si>
    <t>ガス</t>
    <phoneticPr fontId="2"/>
  </si>
  <si>
    <t>《 二酸化炭素排出量 》</t>
    <phoneticPr fontId="2"/>
  </si>
  <si>
    <t>《 前年同期増減率 》</t>
    <rPh sb="2" eb="4">
      <t>ゼンネン</t>
    </rPh>
    <rPh sb="4" eb="6">
      <t>ドウキ</t>
    </rPh>
    <rPh sb="6" eb="8">
      <t>ゾウゲン</t>
    </rPh>
    <rPh sb="8" eb="9">
      <t>リツ</t>
    </rPh>
    <phoneticPr fontId="2"/>
  </si>
  <si>
    <t>《 前年同期増減量 》</t>
    <rPh sb="2" eb="4">
      <t>ゼンネン</t>
    </rPh>
    <rPh sb="6" eb="8">
      <t>ゾウゲン</t>
    </rPh>
    <rPh sb="8" eb="9">
      <t>ハイシュツリョウ</t>
    </rPh>
    <phoneticPr fontId="2"/>
  </si>
  <si>
    <t>総合ケアＳＴ太秦安井</t>
    <rPh sb="0" eb="2">
      <t>ソウゴウ</t>
    </rPh>
    <rPh sb="6" eb="10">
      <t>ウズマサヤスイ</t>
    </rPh>
    <phoneticPr fontId="2"/>
  </si>
  <si>
    <t>上京鍼灸</t>
    <rPh sb="0" eb="2">
      <t>カミギョウ</t>
    </rPh>
    <rPh sb="2" eb="4">
      <t>シンキュウ</t>
    </rPh>
    <phoneticPr fontId="2"/>
  </si>
  <si>
    <t>上京診療所</t>
    <rPh sb="2" eb="5">
      <t>シンリョウショ</t>
    </rPh>
    <phoneticPr fontId="2"/>
  </si>
  <si>
    <t>吉祥院こども診療所</t>
    <rPh sb="0" eb="3">
      <t>キッショウイン</t>
    </rPh>
    <phoneticPr fontId="2"/>
  </si>
  <si>
    <t>中央病院</t>
  </si>
  <si>
    <t>太子道診療所</t>
  </si>
  <si>
    <t>かみの診療所</t>
  </si>
  <si>
    <t>上京診療所</t>
  </si>
  <si>
    <t>上京南館</t>
    <rPh sb="0" eb="2">
      <t>カミギョウ</t>
    </rPh>
    <rPh sb="2" eb="4">
      <t>ミナミカン</t>
    </rPh>
    <phoneticPr fontId="18"/>
  </si>
  <si>
    <t>総合ケアＳＴ太秦安井</t>
  </si>
  <si>
    <t>吉祥院病院エリア</t>
  </si>
  <si>
    <t>吉祥院こども診療所</t>
  </si>
  <si>
    <t>あらぐさデイサービス</t>
  </si>
  <si>
    <t>九条診療所エリア</t>
  </si>
  <si>
    <t>あやべ協立エリア</t>
  </si>
  <si>
    <t>まいづる協立エリア</t>
  </si>
  <si>
    <t>たんご協立エリア</t>
  </si>
  <si>
    <t>ふくちやま協立エリア</t>
  </si>
  <si>
    <t>ＥＡ２１サイト</t>
    <phoneticPr fontId="2"/>
  </si>
  <si>
    <t>EA21サイト</t>
    <phoneticPr fontId="2"/>
  </si>
  <si>
    <t>EA21サイト</t>
    <phoneticPr fontId="2"/>
  </si>
  <si>
    <t>key</t>
    <phoneticPr fontId="2"/>
  </si>
  <si>
    <t>サイト名</t>
    <rPh sb="3" eb="4">
      <t>メイ</t>
    </rPh>
    <phoneticPr fontId="2"/>
  </si>
  <si>
    <t>key2</t>
    <phoneticPr fontId="2"/>
  </si>
  <si>
    <t>ガソリン（kl）</t>
    <phoneticPr fontId="2"/>
  </si>
  <si>
    <t>灯油（kl）</t>
    <phoneticPr fontId="2"/>
  </si>
  <si>
    <t>軽油（kl）</t>
    <phoneticPr fontId="2"/>
  </si>
  <si>
    <t>Ａ重油（kl）</t>
    <phoneticPr fontId="2"/>
  </si>
  <si>
    <t>ＬＰＧ（t）</t>
    <phoneticPr fontId="2"/>
  </si>
  <si>
    <t>都市ガス（千立方m）</t>
    <phoneticPr fontId="2"/>
  </si>
  <si>
    <t>電力（千kw時）</t>
    <phoneticPr fontId="2"/>
  </si>
  <si>
    <t>保健会 排出量推移</t>
    <rPh sb="0" eb="3">
      <t>ホケンカイ</t>
    </rPh>
    <rPh sb="4" eb="7">
      <t>ハイシュツリョウ</t>
    </rPh>
    <rPh sb="7" eb="9">
      <t>スイイ</t>
    </rPh>
    <phoneticPr fontId="2"/>
  </si>
  <si>
    <t>咲あん上京</t>
  </si>
  <si>
    <t>2020年</t>
    <rPh sb="4" eb="5">
      <t>ネン</t>
    </rPh>
    <phoneticPr fontId="2"/>
  </si>
  <si>
    <t>係数</t>
    <rPh sb="0" eb="2">
      <t>ケイスウ</t>
    </rPh>
    <phoneticPr fontId="2"/>
  </si>
  <si>
    <t>化石燃料</t>
    <rPh sb="0" eb="2">
      <t>カセキ</t>
    </rPh>
    <rPh sb="2" eb="3">
      <t>ネン</t>
    </rPh>
    <phoneticPr fontId="2"/>
  </si>
  <si>
    <t>2021年</t>
    <rPh sb="4" eb="5">
      <t>ネン</t>
    </rPh>
    <phoneticPr fontId="2"/>
  </si>
  <si>
    <t>朱雀診療所</t>
    <phoneticPr fontId="2"/>
  </si>
  <si>
    <t>2019廃止</t>
    <rPh sb="4" eb="6">
      <t>ハイシ</t>
    </rPh>
    <phoneticPr fontId="2"/>
  </si>
  <si>
    <t>2020廃止</t>
    <rPh sb="4" eb="6">
      <t>ハイシ</t>
    </rPh>
    <phoneticPr fontId="2"/>
  </si>
  <si>
    <t>シート［事業所一覧］のデータ作成シート</t>
    <rPh sb="14" eb="16">
      <t>サクセイ</t>
    </rPh>
    <phoneticPr fontId="2"/>
  </si>
  <si>
    <t>シート［到達・結果］のデータ作成シート</t>
    <rPh sb="4" eb="6">
      <t>トウタツ</t>
    </rPh>
    <rPh sb="7" eb="9">
      <t>ケッカ</t>
    </rPh>
    <rPh sb="14" eb="16">
      <t>サクセイ</t>
    </rPh>
    <phoneticPr fontId="2"/>
  </si>
  <si>
    <t>環境サイト等のグラフ作成シート</t>
    <rPh sb="0" eb="2">
      <t>カンキョウ</t>
    </rPh>
    <rPh sb="5" eb="6">
      <t>ナド</t>
    </rPh>
    <rPh sb="10" eb="12">
      <t>サクセイ</t>
    </rPh>
    <phoneticPr fontId="2"/>
  </si>
  <si>
    <t>2022年</t>
    <rPh sb="4" eb="5">
      <t>ネン</t>
    </rPh>
    <phoneticPr fontId="2"/>
  </si>
  <si>
    <t>CO2排出係数</t>
    <rPh sb="3" eb="5">
      <t>ハイシュツ</t>
    </rPh>
    <rPh sb="5" eb="7">
      <t>ケイスウ</t>
    </rPh>
    <phoneticPr fontId="2"/>
  </si>
  <si>
    <t>CO2排出量</t>
    <rPh sb="3" eb="6">
      <t>ハイシュツリョウ</t>
    </rPh>
    <phoneticPr fontId="2"/>
  </si>
  <si>
    <t>揮発油（ガソリン）</t>
    <phoneticPr fontId="2"/>
  </si>
  <si>
    <t>毎年同じでOK？</t>
    <rPh sb="0" eb="2">
      <t>マイトシ</t>
    </rPh>
    <rPh sb="2" eb="3">
      <t>オナ</t>
    </rPh>
    <phoneticPr fontId="2"/>
  </si>
  <si>
    <t>CO2：t</t>
    <phoneticPr fontId="2"/>
  </si>
  <si>
    <t>シート［年推移］のデータ作成シート</t>
    <rPh sb="12" eb="14">
      <t>サクセイ</t>
    </rPh>
    <phoneticPr fontId="2"/>
  </si>
  <si>
    <t>補正済</t>
    <rPh sb="0" eb="2">
      <t>ホセイ</t>
    </rPh>
    <rPh sb="2" eb="3">
      <t>スミ</t>
    </rPh>
    <phoneticPr fontId="2"/>
  </si>
  <si>
    <t>CO2排出 2013年比</t>
    <rPh sb="3" eb="5">
      <t>ハイシュツ</t>
    </rPh>
    <rPh sb="10" eb="11">
      <t>ネン</t>
    </rPh>
    <rPh sb="11" eb="12">
      <t>ヒ</t>
    </rPh>
    <phoneticPr fontId="2"/>
  </si>
  <si>
    <t>京都民医連太子道診療所</t>
    <phoneticPr fontId="2"/>
  </si>
  <si>
    <t>かどの三条こども診療所</t>
    <phoneticPr fontId="2"/>
  </si>
  <si>
    <t>春日診療所</t>
    <phoneticPr fontId="2"/>
  </si>
  <si>
    <t>仁和診療所</t>
    <phoneticPr fontId="2"/>
  </si>
  <si>
    <t>訪問看護ステーションかみの</t>
    <phoneticPr fontId="2"/>
  </si>
  <si>
    <t>吉祥院病院</t>
    <phoneticPr fontId="2"/>
  </si>
  <si>
    <t>咲あん上京</t>
    <phoneticPr fontId="2"/>
  </si>
  <si>
    <t>あらぐさデイサービス</t>
    <phoneticPr fontId="2"/>
  </si>
  <si>
    <t>久世診療所</t>
    <phoneticPr fontId="2"/>
  </si>
  <si>
    <t>九条診療所</t>
    <phoneticPr fontId="2"/>
  </si>
  <si>
    <t>京都協立病院</t>
    <phoneticPr fontId="2"/>
  </si>
  <si>
    <t>あやべ協立診療所</t>
    <phoneticPr fontId="2"/>
  </si>
  <si>
    <t>在宅ケアＳＴげんき</t>
    <phoneticPr fontId="2"/>
  </si>
  <si>
    <t>ふくちやま協立診療所</t>
    <phoneticPr fontId="2"/>
  </si>
  <si>
    <t>ほっとＳＴきぼう</t>
    <phoneticPr fontId="2"/>
  </si>
  <si>
    <t>まいづる協立診療所</t>
    <phoneticPr fontId="2"/>
  </si>
  <si>
    <t>ふれあいＳＴゆきわり</t>
    <phoneticPr fontId="2"/>
  </si>
  <si>
    <t>たんご協立診療所</t>
    <phoneticPr fontId="2"/>
  </si>
  <si>
    <t>訪問看護ＳＴゆたかの</t>
    <phoneticPr fontId="2"/>
  </si>
  <si>
    <t>近畿高等看護専門学校</t>
    <phoneticPr fontId="2"/>
  </si>
  <si>
    <t>保健会事務局</t>
    <phoneticPr fontId="2"/>
  </si>
  <si>
    <t>2023年</t>
    <rPh sb="4" eb="5">
      <t>ネン</t>
    </rPh>
    <phoneticPr fontId="2"/>
  </si>
  <si>
    <t>京都民医連中央病院</t>
  </si>
  <si>
    <t>軽油（kl）</t>
  </si>
  <si>
    <t>京都民医連太子道診療所</t>
  </si>
  <si>
    <t>総合ケアステーション太秦安井</t>
  </si>
  <si>
    <t>訪問看護ステーションかみの</t>
  </si>
  <si>
    <t>上京鍼灸治療所</t>
  </si>
  <si>
    <t>総合ケアＳＴわかば</t>
  </si>
  <si>
    <t>吉祥院病院</t>
  </si>
  <si>
    <t>九条診療所</t>
  </si>
  <si>
    <t>あやべ協立診療所</t>
  </si>
  <si>
    <t>まいづる協立診療所</t>
  </si>
  <si>
    <t>たんご協立診療所</t>
  </si>
  <si>
    <t>在宅ケアステーションげんき</t>
  </si>
  <si>
    <t>訪問看護ステーションゆたかの</t>
  </si>
  <si>
    <t>ほっとステーションきぼう</t>
  </si>
  <si>
    <t>ふれあいステーションゆきわり</t>
  </si>
  <si>
    <t>ふくちやま協立診療所</t>
  </si>
  <si>
    <t>2024年</t>
    <rPh sb="4" eb="5">
      <t>ネン</t>
    </rPh>
    <phoneticPr fontId="2"/>
  </si>
  <si>
    <t>灯　油</t>
    <phoneticPr fontId="2"/>
  </si>
  <si>
    <t>液化石油ガス（LPG)</t>
    <phoneticPr fontId="2"/>
  </si>
  <si>
    <t>京都市内事業所計</t>
    <rPh sb="4" eb="7">
      <t>ジギョウショ</t>
    </rPh>
    <phoneticPr fontId="2"/>
  </si>
  <si>
    <t>京都府内事業所計</t>
    <phoneticPr fontId="2"/>
  </si>
  <si>
    <t>京都保健会（市＋府）</t>
    <rPh sb="0" eb="2">
      <t>キョウト</t>
    </rPh>
    <rPh sb="2" eb="5">
      <t>ホケンカイ</t>
    </rPh>
    <rPh sb="6" eb="7">
      <t>シ</t>
    </rPh>
    <rPh sb="8" eb="9">
      <t>フ</t>
    </rPh>
    <phoneticPr fontId="2"/>
  </si>
  <si>
    <t>原油換算値係数</t>
    <rPh sb="0" eb="2">
      <t>ゲンユ</t>
    </rPh>
    <rPh sb="2" eb="4">
      <t>カンサン</t>
    </rPh>
    <rPh sb="4" eb="5">
      <t>チ</t>
    </rPh>
    <rPh sb="5" eb="7">
      <t>ケイスウ</t>
    </rPh>
    <phoneticPr fontId="2"/>
  </si>
  <si>
    <t>原油換算値</t>
    <rPh sb="0" eb="2">
      <t>ゲンユ</t>
    </rPh>
    <rPh sb="2" eb="4">
      <t>カンサン</t>
    </rPh>
    <rPh sb="4" eb="5">
      <t>チ</t>
    </rPh>
    <phoneticPr fontId="2"/>
  </si>
  <si>
    <t>電力（千kW時）</t>
  </si>
  <si>
    <t>都市ガス（千立方m）</t>
  </si>
  <si>
    <t>ガソリン（kl）</t>
  </si>
  <si>
    <t>灯油（kl）</t>
  </si>
  <si>
    <t>ＬＰＧ（t）</t>
  </si>
  <si>
    <t>2025年</t>
    <rPh sb="4" eb="5">
      <t>ネン</t>
    </rPh>
    <phoneticPr fontId="2"/>
  </si>
  <si>
    <t>二酸化炭素排出量 (2024年度) 事業所別一覧</t>
    <rPh sb="14" eb="16">
      <t>ネンド</t>
    </rPh>
    <rPh sb="18" eb="21">
      <t>ジギョウショ</t>
    </rPh>
    <rPh sb="21" eb="22">
      <t>ベツ</t>
    </rPh>
    <rPh sb="22" eb="24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</si>
</sst>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#,##0.000;[Red]\-#,##0.000"/>
    <numFmt numFmtId="177" formatCode="#,##0.000_ "/>
    <numFmt numFmtId="178" formatCode="0.000"/>
    <numFmt numFmtId="179" formatCode="0.0%"/>
    <numFmt numFmtId="180" formatCode="#,##0.0;[Red]\-#,##0.0"/>
    <numFmt numFmtId="181" formatCode="####&quot;年度&quot;"/>
    <numFmt numFmtId="182" formatCode="0.0000_ ;[Red]\-0.0000\ "/>
    <numFmt numFmtId="183" formatCode="#,##0.000;&quot;△ &quot;#,##0.000"/>
    <numFmt numFmtId="184" formatCode="#,##0.00;&quot;△ &quot;#,##0.00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indexed="12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63">
    <xf numFmtId="0" fontId="0" fillId="0" borderId="0" xfId="0"/>
    <xf numFmtId="177" fontId="5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1" fillId="0" borderId="0" xfId="0" applyFont="1" applyAlignment="1" applyProtection="1">
      <alignment vertical="center" shrinkToFit="1"/>
      <protection hidden="1"/>
    </xf>
    <xf numFmtId="0" fontId="3" fillId="0" borderId="0" xfId="0" applyFont="1" applyAlignment="1" applyProtection="1">
      <alignment vertical="center" shrinkToFi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 shrinkToFit="1"/>
      <protection hidden="1"/>
    </xf>
    <xf numFmtId="0" fontId="6" fillId="0" borderId="0" xfId="0" applyFont="1" applyAlignment="1" applyProtection="1">
      <alignment vertical="center"/>
      <protection hidden="1"/>
    </xf>
    <xf numFmtId="177" fontId="5" fillId="2" borderId="2" xfId="0" applyNumberFormat="1" applyFont="1" applyFill="1" applyBorder="1" applyAlignment="1" applyProtection="1">
      <alignment vertical="center" shrinkToFit="1"/>
      <protection hidden="1"/>
    </xf>
    <xf numFmtId="0" fontId="5" fillId="2" borderId="3" xfId="0" applyFont="1" applyFill="1" applyBorder="1" applyAlignment="1" applyProtection="1">
      <alignment horizontal="center" vertical="center" shrinkToFit="1"/>
      <protection hidden="1"/>
    </xf>
    <xf numFmtId="177" fontId="5" fillId="2" borderId="4" xfId="0" applyNumberFormat="1" applyFont="1" applyFill="1" applyBorder="1" applyAlignment="1" applyProtection="1">
      <alignment vertical="center" shrinkToFit="1"/>
      <protection hidden="1"/>
    </xf>
    <xf numFmtId="0" fontId="1" fillId="0" borderId="6" xfId="0" applyFont="1" applyBorder="1" applyAlignment="1" applyProtection="1">
      <alignment vertical="center" shrinkToFit="1"/>
      <protection hidden="1"/>
    </xf>
    <xf numFmtId="0" fontId="1" fillId="0" borderId="0" xfId="0" applyFont="1" applyAlignment="1" applyProtection="1">
      <alignment horizontal="left" vertical="center" shrinkToFit="1"/>
      <protection hidden="1"/>
    </xf>
    <xf numFmtId="177" fontId="5" fillId="2" borderId="1" xfId="0" applyNumberFormat="1" applyFont="1" applyFill="1" applyBorder="1" applyAlignment="1" applyProtection="1">
      <alignment vertical="center" shrinkToFit="1"/>
      <protection hidden="1"/>
    </xf>
    <xf numFmtId="177" fontId="5" fillId="2" borderId="3" xfId="0" applyNumberFormat="1" applyFont="1" applyFill="1" applyBorder="1" applyAlignment="1" applyProtection="1">
      <alignment vertical="center" shrinkToFit="1"/>
      <protection hidden="1"/>
    </xf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179" fontId="0" fillId="0" borderId="0" xfId="1" applyNumberFormat="1" applyFont="1" applyAlignment="1">
      <alignment shrinkToFit="1"/>
    </xf>
    <xf numFmtId="10" fontId="0" fillId="0" borderId="0" xfId="1" applyNumberFormat="1" applyFont="1" applyAlignment="1">
      <alignment shrinkToFit="1"/>
    </xf>
    <xf numFmtId="178" fontId="0" fillId="0" borderId="0" xfId="0" applyNumberFormat="1" applyAlignment="1">
      <alignment shrinkToFit="1"/>
    </xf>
    <xf numFmtId="176" fontId="0" fillId="0" borderId="0" xfId="2" applyNumberFormat="1" applyFont="1" applyAlignment="1">
      <alignment horizontal="center" shrinkToFit="1"/>
    </xf>
    <xf numFmtId="176" fontId="0" fillId="0" borderId="0" xfId="2" applyNumberFormat="1" applyFont="1" applyAlignment="1">
      <alignment shrinkToFit="1"/>
    </xf>
    <xf numFmtId="0" fontId="12" fillId="0" borderId="0" xfId="0" applyFont="1" applyAlignment="1" applyProtection="1">
      <alignment shrinkToFit="1"/>
      <protection hidden="1"/>
    </xf>
    <xf numFmtId="0" fontId="10" fillId="0" borderId="0" xfId="0" applyFont="1" applyAlignment="1" applyProtection="1">
      <alignment horizontal="left" vertical="top" shrinkToFit="1"/>
      <protection hidden="1"/>
    </xf>
    <xf numFmtId="0" fontId="10" fillId="0" borderId="0" xfId="0" applyFont="1" applyProtection="1">
      <protection hidden="1"/>
    </xf>
    <xf numFmtId="181" fontId="5" fillId="2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 applyProtection="1">
      <alignment shrinkToFit="1"/>
      <protection hidden="1"/>
    </xf>
    <xf numFmtId="0" fontId="7" fillId="0" borderId="0" xfId="0" applyFont="1" applyAlignment="1">
      <alignment shrinkToFit="1"/>
    </xf>
    <xf numFmtId="0" fontId="5" fillId="0" borderId="6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shrinkToFit="1"/>
    </xf>
    <xf numFmtId="0" fontId="5" fillId="0" borderId="0" xfId="0" applyFont="1" applyAlignment="1">
      <alignment horizontal="left" vertical="center" shrinkToFit="1"/>
    </xf>
    <xf numFmtId="177" fontId="5" fillId="0" borderId="0" xfId="0" applyNumberFormat="1" applyFont="1" applyAlignment="1">
      <alignment horizontal="left" vertical="center" shrinkToFit="1"/>
    </xf>
    <xf numFmtId="0" fontId="5" fillId="0" borderId="0" xfId="0" applyFont="1" applyAlignment="1">
      <alignment horizontal="right" shrinkToFit="1"/>
    </xf>
    <xf numFmtId="178" fontId="5" fillId="0" borderId="0" xfId="0" applyNumberFormat="1" applyFont="1" applyAlignment="1">
      <alignment shrinkToFit="1"/>
    </xf>
    <xf numFmtId="181" fontId="5" fillId="0" borderId="0" xfId="0" applyNumberFormat="1" applyFont="1" applyAlignment="1">
      <alignment horizontal="right" shrinkToFit="1"/>
    </xf>
    <xf numFmtId="178" fontId="5" fillId="0" borderId="0" xfId="0" applyNumberFormat="1" applyFont="1" applyAlignment="1">
      <alignment horizontal="right" shrinkToFit="1"/>
    </xf>
    <xf numFmtId="177" fontId="5" fillId="0" borderId="0" xfId="0" applyNumberFormat="1" applyFont="1" applyAlignment="1">
      <alignment shrinkToFit="1"/>
    </xf>
    <xf numFmtId="0" fontId="0" fillId="0" borderId="7" xfId="0" applyBorder="1" applyAlignment="1">
      <alignment shrinkToFit="1"/>
    </xf>
    <xf numFmtId="0" fontId="0" fillId="0" borderId="0" xfId="2" applyNumberFormat="1" applyFont="1" applyAlignment="1">
      <alignment horizontal="center" shrinkToFit="1"/>
    </xf>
    <xf numFmtId="0" fontId="12" fillId="0" borderId="0" xfId="0" applyFont="1" applyProtection="1">
      <protection hidden="1"/>
    </xf>
    <xf numFmtId="0" fontId="13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182" fontId="5" fillId="2" borderId="1" xfId="2" applyNumberFormat="1" applyFont="1" applyFill="1" applyBorder="1" applyAlignment="1" applyProtection="1">
      <alignment vertical="center" shrinkToFit="1"/>
      <protection hidden="1"/>
    </xf>
    <xf numFmtId="0" fontId="1" fillId="0" borderId="0" xfId="0" applyFont="1" applyAlignment="1">
      <alignment shrinkToFit="1"/>
    </xf>
    <xf numFmtId="0" fontId="3" fillId="0" borderId="0" xfId="0" applyFont="1" applyAlignment="1" applyProtection="1">
      <alignment vertical="center" shrinkToFit="1"/>
      <protection locked="0" hidden="1"/>
    </xf>
    <xf numFmtId="0" fontId="9" fillId="0" borderId="0" xfId="0" applyFont="1" applyAlignment="1" applyProtection="1">
      <alignment horizontal="right" shrinkToFit="1"/>
      <protection hidden="1"/>
    </xf>
    <xf numFmtId="177" fontId="5" fillId="0" borderId="1" xfId="0" applyNumberFormat="1" applyFont="1" applyBorder="1" applyAlignment="1" applyProtection="1">
      <alignment vertical="center" shrinkToFit="1"/>
      <protection locked="0" hidden="1"/>
    </xf>
    <xf numFmtId="177" fontId="5" fillId="0" borderId="3" xfId="0" applyNumberFormat="1" applyFont="1" applyBorder="1" applyAlignment="1" applyProtection="1">
      <alignment vertical="center" shrinkToFit="1"/>
      <protection locked="0" hidden="1"/>
    </xf>
    <xf numFmtId="0" fontId="14" fillId="3" borderId="0" xfId="0" applyFont="1" applyFill="1" applyAlignment="1" applyProtection="1">
      <alignment shrinkToFit="1"/>
      <protection hidden="1"/>
    </xf>
    <xf numFmtId="0" fontId="15" fillId="3" borderId="0" xfId="0" applyFont="1" applyFill="1" applyAlignment="1" applyProtection="1">
      <alignment shrinkToFit="1"/>
      <protection hidden="1"/>
    </xf>
    <xf numFmtId="0" fontId="15" fillId="0" borderId="0" xfId="0" applyFont="1" applyAlignment="1" applyProtection="1">
      <alignment shrinkToFit="1"/>
      <protection hidden="1"/>
    </xf>
    <xf numFmtId="0" fontId="12" fillId="3" borderId="0" xfId="0" applyFont="1" applyFill="1" applyAlignment="1" applyProtection="1">
      <alignment shrinkToFit="1"/>
      <protection hidden="1"/>
    </xf>
    <xf numFmtId="0" fontId="15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4" fontId="10" fillId="0" borderId="0" xfId="0" applyNumberFormat="1" applyFont="1" applyAlignment="1" applyProtection="1">
      <alignment horizontal="center" vertical="top" shrinkToFit="1"/>
      <protection hidden="1"/>
    </xf>
    <xf numFmtId="0" fontId="0" fillId="3" borderId="7" xfId="0" applyFill="1" applyBorder="1" applyAlignment="1">
      <alignment horizontal="center" shrinkToFit="1"/>
    </xf>
    <xf numFmtId="0" fontId="3" fillId="0" borderId="0" xfId="0" applyFont="1" applyAlignment="1" applyProtection="1">
      <alignment shrinkToFit="1"/>
      <protection locked="0" hidden="1"/>
    </xf>
    <xf numFmtId="177" fontId="5" fillId="0" borderId="0" xfId="0" applyNumberFormat="1" applyFont="1" applyAlignment="1" applyProtection="1">
      <alignment vertical="center" shrinkToFit="1"/>
      <protection locked="0" hidden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5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2" applyNumberFormat="1" applyFont="1" applyFill="1" applyBorder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19" fillId="4" borderId="0" xfId="0" applyFont="1" applyFill="1" applyAlignment="1">
      <alignment vertical="center" shrinkToFit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9" fontId="1" fillId="0" borderId="0" xfId="1" applyFont="1" applyAlignment="1" applyProtection="1">
      <alignment vertical="center" shrinkToFit="1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 shrinkToFit="1"/>
      <protection hidden="1"/>
    </xf>
    <xf numFmtId="180" fontId="1" fillId="0" borderId="1" xfId="2" applyNumberFormat="1" applyFont="1" applyBorder="1" applyAlignment="1" applyProtection="1">
      <alignment vertical="center" shrinkToFit="1"/>
      <protection hidden="1"/>
    </xf>
    <xf numFmtId="179" fontId="1" fillId="0" borderId="2" xfId="1" applyNumberFormat="1" applyFont="1" applyBorder="1" applyAlignment="1" applyProtection="1">
      <alignment vertical="center" shrinkToFit="1"/>
      <protection hidden="1"/>
    </xf>
    <xf numFmtId="180" fontId="10" fillId="2" borderId="3" xfId="2" applyNumberFormat="1" applyFont="1" applyFill="1" applyBorder="1" applyAlignment="1" applyProtection="1">
      <alignment vertical="center" shrinkToFit="1"/>
      <protection hidden="1"/>
    </xf>
    <xf numFmtId="179" fontId="10" fillId="2" borderId="4" xfId="1" applyNumberFormat="1" applyFont="1" applyFill="1" applyBorder="1" applyAlignment="1" applyProtection="1">
      <alignment vertical="center" shrinkToFit="1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vertical="center"/>
      <protection hidden="1"/>
    </xf>
    <xf numFmtId="179" fontId="11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10" fillId="2" borderId="5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0" xfId="0" applyFill="1" applyAlignment="1">
      <alignment vertical="center"/>
    </xf>
    <xf numFmtId="0" fontId="5" fillId="4" borderId="0" xfId="0" applyFont="1" applyFill="1" applyAlignment="1">
      <alignment vertical="center" shrinkToFit="1"/>
    </xf>
    <xf numFmtId="0" fontId="21" fillId="0" borderId="0" xfId="0" applyFont="1"/>
    <xf numFmtId="0" fontId="0" fillId="0" borderId="0" xfId="0" applyAlignment="1" applyProtection="1">
      <alignment vertical="center" shrinkToFit="1"/>
      <protection hidden="1"/>
    </xf>
    <xf numFmtId="0" fontId="10" fillId="0" borderId="0" xfId="0" applyFont="1" applyAlignment="1" applyProtection="1">
      <alignment vertical="center" shrinkToFit="1"/>
      <protection hidden="1"/>
    </xf>
    <xf numFmtId="183" fontId="5" fillId="0" borderId="1" xfId="0" applyNumberFormat="1" applyFont="1" applyBorder="1" applyAlignment="1" applyProtection="1">
      <alignment vertical="center" shrinkToFit="1"/>
      <protection locked="0" hidden="1"/>
    </xf>
    <xf numFmtId="183" fontId="0" fillId="0" borderId="0" xfId="0" applyNumberFormat="1"/>
    <xf numFmtId="0" fontId="0" fillId="0" borderId="0" xfId="0" applyAlignment="1" applyProtection="1">
      <alignment vertical="center" wrapText="1" shrinkToFit="1"/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22" fillId="0" borderId="0" xfId="0" applyFont="1" applyAlignment="1" applyProtection="1">
      <alignment vertical="center" shrinkToFit="1"/>
      <protection locked="0" hidden="1"/>
    </xf>
    <xf numFmtId="0" fontId="0" fillId="0" borderId="0" xfId="0" applyAlignment="1" applyProtection="1">
      <alignment horizontal="left" vertical="center" shrinkToFit="1"/>
      <protection hidden="1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41" fontId="0" fillId="0" borderId="1" xfId="2" applyNumberFormat="1" applyFont="1" applyBorder="1" applyAlignment="1" applyProtection="1">
      <alignment vertical="center" shrinkToFi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41" fontId="0" fillId="0" borderId="2" xfId="2" applyNumberFormat="1" applyFont="1" applyBorder="1" applyAlignment="1" applyProtection="1">
      <alignment vertical="center" shrinkToFit="1"/>
      <protection locked="0" hidden="1"/>
    </xf>
    <xf numFmtId="41" fontId="0" fillId="0" borderId="3" xfId="2" applyNumberFormat="1" applyFont="1" applyBorder="1" applyAlignment="1" applyProtection="1">
      <alignment vertical="center" shrinkToFit="1"/>
      <protection locked="0" hidden="1"/>
    </xf>
    <xf numFmtId="41" fontId="0" fillId="0" borderId="4" xfId="2" applyNumberFormat="1" applyFont="1" applyBorder="1" applyAlignment="1" applyProtection="1">
      <alignment vertical="center" shrinkToFit="1"/>
      <protection locked="0" hidden="1"/>
    </xf>
    <xf numFmtId="0" fontId="19" fillId="0" borderId="0" xfId="0" applyFont="1" applyAlignment="1" applyProtection="1">
      <alignment vertical="center" shrinkToFit="1"/>
      <protection hidden="1"/>
    </xf>
    <xf numFmtId="178" fontId="5" fillId="0" borderId="0" xfId="0" applyNumberFormat="1" applyFont="1" applyAlignment="1">
      <alignment vertical="center" shrinkToFit="1"/>
    </xf>
    <xf numFmtId="40" fontId="5" fillId="0" borderId="0" xfId="2" applyNumberFormat="1" applyFont="1" applyFill="1" applyBorder="1" applyAlignment="1">
      <alignment horizontal="center" vertical="center" shrinkToFit="1"/>
    </xf>
    <xf numFmtId="40" fontId="5" fillId="0" borderId="0" xfId="2" applyNumberFormat="1" applyFont="1" applyFill="1" applyBorder="1" applyAlignment="1">
      <alignment vertical="center" shrinkToFit="1"/>
    </xf>
    <xf numFmtId="176" fontId="5" fillId="2" borderId="0" xfId="2" applyNumberFormat="1" applyFont="1" applyFill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176" fontId="5" fillId="0" borderId="0" xfId="2" applyNumberFormat="1" applyFont="1" applyAlignment="1">
      <alignment vertical="center" shrinkToFit="1"/>
    </xf>
    <xf numFmtId="183" fontId="5" fillId="0" borderId="0" xfId="0" applyNumberFormat="1" applyFont="1" applyAlignment="1" applyProtection="1">
      <alignment vertical="center" shrinkToFit="1"/>
      <protection locked="0" hidden="1"/>
    </xf>
    <xf numFmtId="0" fontId="5" fillId="0" borderId="0" xfId="0" applyFont="1" applyAlignment="1" applyProtection="1">
      <alignment horizontal="left" vertical="center" indent="1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184" fontId="5" fillId="0" borderId="1" xfId="0" applyNumberFormat="1" applyFont="1" applyBorder="1" applyAlignment="1" applyProtection="1">
      <alignment vertical="center" shrinkToFit="1"/>
      <protection locked="0" hidden="1"/>
    </xf>
    <xf numFmtId="41" fontId="25" fillId="0" borderId="1" xfId="2" applyNumberFormat="1" applyFont="1" applyBorder="1" applyAlignment="1" applyProtection="1">
      <alignment vertical="center" shrinkToFit="1"/>
      <protection locked="0" hidden="1"/>
    </xf>
    <xf numFmtId="41" fontId="25" fillId="0" borderId="3" xfId="2" applyNumberFormat="1" applyFont="1" applyBorder="1" applyAlignment="1" applyProtection="1">
      <alignment vertical="center" shrinkToFit="1"/>
      <protection locked="0" hidden="1"/>
    </xf>
    <xf numFmtId="0" fontId="5" fillId="6" borderId="0" xfId="0" applyFont="1" applyFill="1" applyAlignment="1">
      <alignment vertical="center" shrinkToFit="1"/>
    </xf>
    <xf numFmtId="181" fontId="8" fillId="2" borderId="10" xfId="0" applyNumberFormat="1" applyFont="1" applyFill="1" applyBorder="1" applyAlignment="1" applyProtection="1">
      <alignment horizontal="center" vertical="center" shrinkToFit="1"/>
      <protection hidden="1"/>
    </xf>
    <xf numFmtId="181" fontId="5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6" fillId="0" borderId="6" xfId="0" applyFont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horizontal="right" vertical="center" shrinkToFit="1"/>
      <protection hidden="1"/>
    </xf>
    <xf numFmtId="0" fontId="5" fillId="2" borderId="10" xfId="0" applyFont="1" applyFill="1" applyBorder="1" applyAlignment="1" applyProtection="1">
      <alignment horizontal="left" vertical="center" indent="1" shrinkToFit="1"/>
      <protection hidden="1"/>
    </xf>
    <xf numFmtId="0" fontId="5" fillId="2" borderId="5" xfId="0" applyFont="1" applyFill="1" applyBorder="1" applyAlignment="1" applyProtection="1">
      <alignment horizontal="left" vertical="center" indent="1" shrinkToFit="1"/>
      <protection hidden="1"/>
    </xf>
    <xf numFmtId="0" fontId="5" fillId="2" borderId="1" xfId="0" applyFont="1" applyFill="1" applyBorder="1" applyAlignment="1" applyProtection="1">
      <alignment horizontal="left" vertical="center" indent="1" shrinkToFit="1"/>
      <protection hidden="1"/>
    </xf>
    <xf numFmtId="0" fontId="5" fillId="2" borderId="11" xfId="0" applyFont="1" applyFill="1" applyBorder="1" applyAlignment="1" applyProtection="1">
      <alignment horizontal="left" vertical="center" indent="1" shrinkToFit="1"/>
      <protection hidden="1"/>
    </xf>
    <xf numFmtId="0" fontId="5" fillId="2" borderId="12" xfId="0" applyFont="1" applyFill="1" applyBorder="1" applyAlignment="1" applyProtection="1">
      <alignment horizontal="left" vertical="center" indent="1" shrinkToFit="1"/>
      <protection hidden="1"/>
    </xf>
    <xf numFmtId="0" fontId="6" fillId="0" borderId="13" xfId="0" applyFont="1" applyBorder="1" applyAlignment="1" applyProtection="1">
      <alignment vertical="center" shrinkToFit="1"/>
      <protection hidden="1"/>
    </xf>
    <xf numFmtId="0" fontId="6" fillId="2" borderId="10" xfId="0" applyFont="1" applyFill="1" applyBorder="1" applyAlignment="1" applyProtection="1">
      <alignment horizontal="center" vertical="center" shrinkToFit="1"/>
      <protection hidden="1"/>
    </xf>
    <xf numFmtId="0" fontId="6" fillId="2" borderId="9" xfId="0" applyFont="1" applyFill="1" applyBorder="1" applyAlignment="1" applyProtection="1">
      <alignment horizontal="center" vertical="center" shrinkToFit="1"/>
      <protection hidden="1"/>
    </xf>
    <xf numFmtId="0" fontId="16" fillId="0" borderId="13" xfId="0" applyFont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 shrinkToFit="1"/>
      <protection hidden="1"/>
    </xf>
    <xf numFmtId="0" fontId="5" fillId="2" borderId="12" xfId="0" applyFont="1" applyFill="1" applyBorder="1" applyAlignment="1" applyProtection="1">
      <alignment horizontal="center" vertical="center" shrinkToFit="1"/>
      <protection hidden="1"/>
    </xf>
    <xf numFmtId="0" fontId="5" fillId="2" borderId="1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left" vertical="center" shrinkToFit="1"/>
      <protection hidden="1"/>
    </xf>
    <xf numFmtId="0" fontId="16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 shrinkToFit="1"/>
      <protection hidden="1"/>
    </xf>
    <xf numFmtId="0" fontId="12" fillId="0" borderId="0" xfId="0" applyFont="1" applyAlignment="1" applyProtection="1">
      <alignment vertical="top" shrinkToFit="1"/>
      <protection hidden="1"/>
    </xf>
    <xf numFmtId="181" fontId="6" fillId="2" borderId="10" xfId="0" applyNumberFormat="1" applyFont="1" applyFill="1" applyBorder="1" applyAlignment="1" applyProtection="1">
      <alignment horizontal="center" vertical="center" shrinkToFit="1"/>
      <protection hidden="1"/>
    </xf>
    <xf numFmtId="181" fontId="6" fillId="2" borderId="9" xfId="0" applyNumberFormat="1" applyFont="1" applyFill="1" applyBorder="1" applyAlignment="1" applyProtection="1">
      <alignment horizontal="center" vertical="center" shrinkToFit="1"/>
      <protection hidden="1"/>
    </xf>
    <xf numFmtId="181" fontId="6" fillId="2" borderId="5" xfId="0" applyNumberFormat="1" applyFont="1" applyFill="1" applyBorder="1" applyAlignment="1" applyProtection="1">
      <alignment horizontal="center" vertical="center" shrinkToFit="1"/>
      <protection hidden="1"/>
    </xf>
    <xf numFmtId="0" fontId="0" fillId="2" borderId="10" xfId="0" applyFill="1" applyBorder="1" applyAlignment="1" applyProtection="1">
      <alignment horizontal="left" vertical="center" indent="1" shrinkToFit="1"/>
      <protection hidden="1"/>
    </xf>
    <xf numFmtId="0" fontId="0" fillId="2" borderId="9" xfId="0" applyFill="1" applyBorder="1" applyAlignment="1" applyProtection="1">
      <alignment horizontal="left" vertical="center" indent="1" shrinkToFit="1"/>
      <protection hidden="1"/>
    </xf>
    <xf numFmtId="0" fontId="0" fillId="2" borderId="5" xfId="0" applyFill="1" applyBorder="1" applyAlignment="1" applyProtection="1">
      <alignment horizontal="left" vertical="center" indent="1" shrinkToFit="1"/>
      <protection hidden="1"/>
    </xf>
    <xf numFmtId="0" fontId="0" fillId="2" borderId="11" xfId="0" applyFill="1" applyBorder="1" applyAlignment="1" applyProtection="1">
      <alignment horizontal="left" vertical="center" indent="1" shrinkToFit="1"/>
      <protection hidden="1"/>
    </xf>
    <xf numFmtId="0" fontId="0" fillId="2" borderId="14" xfId="0" applyFill="1" applyBorder="1" applyAlignment="1" applyProtection="1">
      <alignment horizontal="left" vertical="center" indent="1" shrinkToFit="1"/>
      <protection hidden="1"/>
    </xf>
    <xf numFmtId="0" fontId="0" fillId="2" borderId="12" xfId="0" applyFill="1" applyBorder="1" applyAlignment="1" applyProtection="1">
      <alignment horizontal="left" vertical="center" indent="1" shrinkToFit="1"/>
      <protection hidden="1"/>
    </xf>
    <xf numFmtId="0" fontId="8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indent="1" shrinkToFit="1"/>
    </xf>
    <xf numFmtId="0" fontId="8" fillId="0" borderId="1" xfId="2" applyNumberFormat="1" applyFont="1" applyFill="1" applyBorder="1" applyAlignment="1" applyProtection="1">
      <alignment horizontal="center" vertical="center" shrinkToFit="1"/>
    </xf>
    <xf numFmtId="0" fontId="5" fillId="0" borderId="1" xfId="2" applyNumberFormat="1" applyFont="1" applyFill="1" applyBorder="1" applyAlignment="1" applyProtection="1">
      <alignment horizontal="center" vertical="center" shrinkToFit="1"/>
    </xf>
    <xf numFmtId="0" fontId="21" fillId="0" borderId="13" xfId="0" applyFont="1" applyBorder="1" applyAlignment="1">
      <alignment horizontal="center" shrinkToFit="1"/>
    </xf>
    <xf numFmtId="0" fontId="7" fillId="0" borderId="0" xfId="0" applyFont="1" applyAlignment="1">
      <alignment horizontal="right" vertical="center" shrinkToFit="1"/>
    </xf>
    <xf numFmtId="0" fontId="8" fillId="0" borderId="6" xfId="0" applyFont="1" applyBorder="1" applyAlignment="1">
      <alignment vertical="center" shrinkToFit="1"/>
    </xf>
    <xf numFmtId="181" fontId="8" fillId="2" borderId="1" xfId="0" applyNumberFormat="1" applyFont="1" applyFill="1" applyBorder="1" applyAlignment="1" applyProtection="1">
      <alignment horizontal="center" vertical="center" shrinkToFit="1"/>
      <protection hidden="1"/>
    </xf>
    <xf numFmtId="181" fontId="5" fillId="2" borderId="1" xfId="0" applyNumberFormat="1" applyFont="1" applyFill="1" applyBorder="1" applyAlignment="1" applyProtection="1">
      <alignment horizontal="center" vertical="center" shrinkToFit="1"/>
      <protection hidden="1"/>
    </xf>
    <xf numFmtId="0" fontId="26" fillId="0" borderId="0" xfId="0" applyFont="1" applyAlignment="1" applyProtection="1">
      <alignment horizontal="center" vertical="center" shrinkToFit="1"/>
      <protection hidden="1"/>
    </xf>
  </cellXfs>
  <cellStyles count="3">
    <cellStyle name="パーセント" xfId="1" builtinId="5"/>
    <cellStyle name="桁区切り" xfId="2" builtinId="6"/>
    <cellStyle name="標準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CFFCC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5383151082625"/>
          <c:y val="0.10726661721895481"/>
          <c:w val="0.77717528797145319"/>
          <c:h val="0.7820082416607673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temp!$D$59</c:f>
              <c:strCache>
                <c:ptCount val="1"/>
                <c:pt idx="0">
                  <c:v>増減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40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strRef>
              <c:f>temp!$E$56:$P$56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temp!$E$59:$P$59</c:f>
              <c:numCache>
                <c:formatCode>0.000</c:formatCode>
                <c:ptCount val="12"/>
                <c:pt idx="0">
                  <c:v>14.921631999999931</c:v>
                </c:pt>
                <c:pt idx="1">
                  <c:v>-2.6251510000000167</c:v>
                </c:pt>
                <c:pt idx="2">
                  <c:v>-15.918196000000023</c:v>
                </c:pt>
                <c:pt idx="3">
                  <c:v>-14.542817000000014</c:v>
                </c:pt>
                <c:pt idx="4">
                  <c:v>-5.2694759999999974</c:v>
                </c:pt>
                <c:pt idx="5">
                  <c:v>19.319195999999977</c:v>
                </c:pt>
                <c:pt idx="6">
                  <c:v>24.997525999999993</c:v>
                </c:pt>
                <c:pt idx="7">
                  <c:v>-12.616969999999981</c:v>
                </c:pt>
                <c:pt idx="8">
                  <c:v>-4.3039590000000203</c:v>
                </c:pt>
                <c:pt idx="9">
                  <c:v>4.4945519999999419</c:v>
                </c:pt>
                <c:pt idx="10">
                  <c:v>19.21295699999996</c:v>
                </c:pt>
                <c:pt idx="11">
                  <c:v>-8.8708769999999504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3-42BE-ADA2-CE6F269E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5367808"/>
        <c:axId val="295369344"/>
      </c:barChart>
      <c:lineChart>
        <c:grouping val="standard"/>
        <c:varyColors val="0"/>
        <c:ser>
          <c:idx val="0"/>
          <c:order val="0"/>
          <c:tx>
            <c:strRef>
              <c:f>temp!$D$57</c:f>
              <c:strCache>
                <c:ptCount val="1"/>
                <c:pt idx="0">
                  <c:v>2024年度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temp!$E$56:$P$56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temp!$E$57:$P$57</c:f>
              <c:numCache>
                <c:formatCode>0.000</c:formatCode>
                <c:ptCount val="12"/>
                <c:pt idx="0">
                  <c:v>213.23799099999997</c:v>
                </c:pt>
                <c:pt idx="1">
                  <c:v>192.27810600000004</c:v>
                </c:pt>
                <c:pt idx="2">
                  <c:v>216.757654</c:v>
                </c:pt>
                <c:pt idx="3">
                  <c:v>286.21684699999992</c:v>
                </c:pt>
                <c:pt idx="4">
                  <c:v>315.887159</c:v>
                </c:pt>
                <c:pt idx="5">
                  <c:v>286.89362499999999</c:v>
                </c:pt>
                <c:pt idx="6">
                  <c:v>225.53451999999996</c:v>
                </c:pt>
                <c:pt idx="7">
                  <c:v>208.68733700000001</c:v>
                </c:pt>
                <c:pt idx="8">
                  <c:v>276.48213899999996</c:v>
                </c:pt>
                <c:pt idx="9">
                  <c:v>310.32823399999995</c:v>
                </c:pt>
                <c:pt idx="10">
                  <c:v>311.33715099999995</c:v>
                </c:pt>
                <c:pt idx="11">
                  <c:v>270.85167200000001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63-42BE-ADA2-CE6F269E9F4D}"/>
            </c:ext>
          </c:extLst>
        </c:ser>
        <c:ser>
          <c:idx val="1"/>
          <c:order val="1"/>
          <c:tx>
            <c:strRef>
              <c:f>temp!$D$58</c:f>
              <c:strCache>
                <c:ptCount val="1"/>
                <c:pt idx="0">
                  <c:v>2023年度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808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temp!$E$56:$P$56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temp!$E$58:$P$58</c:f>
              <c:numCache>
                <c:formatCode>0.000</c:formatCode>
                <c:ptCount val="12"/>
                <c:pt idx="0">
                  <c:v>198.31635900000003</c:v>
                </c:pt>
                <c:pt idx="1">
                  <c:v>194.90325700000005</c:v>
                </c:pt>
                <c:pt idx="2">
                  <c:v>232.67585000000003</c:v>
                </c:pt>
                <c:pt idx="3">
                  <c:v>300.75966399999993</c:v>
                </c:pt>
                <c:pt idx="4">
                  <c:v>321.15663499999999</c:v>
                </c:pt>
                <c:pt idx="5">
                  <c:v>267.57442900000001</c:v>
                </c:pt>
                <c:pt idx="6">
                  <c:v>200.53699399999996</c:v>
                </c:pt>
                <c:pt idx="7">
                  <c:v>221.30430699999999</c:v>
                </c:pt>
                <c:pt idx="8">
                  <c:v>280.78609799999998</c:v>
                </c:pt>
                <c:pt idx="9">
                  <c:v>305.83368200000001</c:v>
                </c:pt>
                <c:pt idx="10">
                  <c:v>292.12419399999999</c:v>
                </c:pt>
                <c:pt idx="11">
                  <c:v>279.72254899999996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63-42BE-ADA2-CE6F269E9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55904"/>
        <c:axId val="295357824"/>
      </c:lineChart>
      <c:catAx>
        <c:axId val="29535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535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3578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5355904"/>
        <c:crosses val="autoZero"/>
        <c:crossBetween val="between"/>
      </c:valAx>
      <c:catAx>
        <c:axId val="29536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5369344"/>
        <c:crosses val="autoZero"/>
        <c:auto val="1"/>
        <c:lblAlgn val="ctr"/>
        <c:lblOffset val="100"/>
        <c:noMultiLvlLbl val="0"/>
      </c:catAx>
      <c:valAx>
        <c:axId val="295369344"/>
        <c:scaling>
          <c:orientation val="minMax"/>
        </c:scaling>
        <c:delete val="0"/>
        <c:axPos val="r"/>
        <c:numFmt formatCode="0.00_ 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5367808"/>
        <c:crosses val="max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3405987295066371E-2"/>
          <c:y val="1.7301038062283738E-2"/>
          <c:w val="0.49094297995359276"/>
          <c:h val="6.920415224913495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defRPr>
            </a:pPr>
            <a:r>
              <a:rPr lang="ja-JP" sz="1400"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rPr>
              <a:t>エネルギー別</a:t>
            </a:r>
            <a:r>
              <a:rPr lang="en-US" sz="1400"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rPr>
              <a:t>Co2</a:t>
            </a:r>
            <a:r>
              <a:rPr lang="ja-JP" sz="1400"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rPr>
              <a:t>排出量</a:t>
            </a:r>
          </a:p>
          <a:p>
            <a:pPr>
              <a:defRPr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defRPr>
            </a:pPr>
            <a:r>
              <a:rPr lang="ja-JP" sz="1200"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rPr>
              <a:t>京都保健会</a:t>
            </a:r>
            <a:r>
              <a:rPr lang="en-US" sz="1200"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rPr>
              <a:t>2022</a:t>
            </a:r>
            <a:r>
              <a:rPr lang="ja-JP" sz="1200"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rPr>
              <a:t>年度合計</a:t>
            </a:r>
            <a:r>
              <a:rPr lang="en-US" sz="1200">
                <a:solidFill>
                  <a:srgbClr val="FF6699"/>
                </a:solidFill>
                <a:effectLst>
                  <a:outerShdw blurRad="38100" dist="63500" dir="2700000" algn="tl" rotWithShape="0">
                    <a:schemeClr val="tx1">
                      <a:lumMod val="95000"/>
                      <a:lumOff val="5000"/>
                      <a:alpha val="40000"/>
                    </a:schemeClr>
                  </a:outerShdw>
                </a:effectLst>
              </a:rPr>
              <a:t>(t)</a:t>
            </a:r>
            <a:endParaRPr lang="ja-JP" sz="1200">
              <a:solidFill>
                <a:srgbClr val="FF6699"/>
              </a:solidFill>
              <a:effectLst>
                <a:outerShdw blurRad="38100" dist="63500" dir="2700000" algn="tl" rotWithShape="0">
                  <a:schemeClr val="tx1">
                    <a:lumMod val="95000"/>
                    <a:lumOff val="5000"/>
                    <a:alpha val="40000"/>
                  </a:schemeClr>
                </a:outerShdw>
              </a:effectLst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680373286672494E-2"/>
          <c:y val="0.2634920634920635"/>
          <c:w val="0.8244794400699913"/>
          <c:h val="0.6368253968253968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100000">
                  <a:srgbClr val="FF6699"/>
                </a:gs>
                <a:gs pos="0">
                  <a:srgbClr val="FF6699"/>
                </a:gs>
                <a:gs pos="51000">
                  <a:schemeClr val="bg1"/>
                </a:gs>
              </a:gsLst>
              <a:lin ang="16200000" scaled="1"/>
              <a:tileRect/>
            </a:gra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9.0401720618256045E-3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1111111111111"/>
                      <c:h val="0.153439153439153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75D-4735-AA8E-A03691E34A3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1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temp3!$D$17:$F$17</c:f>
              <c:strCache>
                <c:ptCount val="3"/>
                <c:pt idx="0">
                  <c:v>化石燃料</c:v>
                </c:pt>
                <c:pt idx="1">
                  <c:v>ガス</c:v>
                </c:pt>
                <c:pt idx="2">
                  <c:v>電　力</c:v>
                </c:pt>
              </c:strCache>
            </c:strRef>
          </c:cat>
          <c:val>
            <c:numRef>
              <c:f>temp3!$D$18:$F$18</c:f>
              <c:numCache>
                <c:formatCode>General</c:formatCode>
                <c:ptCount val="3"/>
                <c:pt idx="0">
                  <c:v>150.839855</c:v>
                </c:pt>
                <c:pt idx="1">
                  <c:v>737.52283</c:v>
                </c:pt>
                <c:pt idx="2">
                  <c:v>2226.1297499999996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5D-4735-AA8E-A03691E34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axId val="297047936"/>
        <c:axId val="297049472"/>
      </c:barChart>
      <c:catAx>
        <c:axId val="297047936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297049472"/>
        <c:crosses val="autoZero"/>
        <c:auto val="1"/>
        <c:lblAlgn val="ctr"/>
        <c:lblOffset val="100"/>
        <c:noMultiLvlLbl val="0"/>
      </c:catAx>
      <c:valAx>
        <c:axId val="297049472"/>
        <c:scaling>
          <c:orientation val="minMax"/>
          <c:min val="0"/>
        </c:scaling>
        <c:delete val="0"/>
        <c:axPos val="b"/>
        <c:numFmt formatCode="#,##0;&quot;△ &quot;#,##0" sourceLinked="0"/>
        <c:majorTickMark val="out"/>
        <c:minorTickMark val="none"/>
        <c:tickLblPos val="nextTo"/>
        <c:crossAx val="297047936"/>
        <c:crosses val="autoZero"/>
        <c:crossBetween val="between"/>
        <c:majorUnit val="1000"/>
      </c:val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 w="6350">
      <a:solidFill>
        <a:schemeClr val="bg1">
          <a:lumMod val="50000"/>
        </a:schemeClr>
      </a:solidFill>
    </a:ln>
  </c:spPr>
  <c:txPr>
    <a:bodyPr/>
    <a:lstStyle/>
    <a:p>
      <a:pPr>
        <a:defRPr>
          <a:latin typeface="AR P丸ゴシック体E" panose="020F0900000000000000" pitchFamily="50" charset="-128"/>
          <a:ea typeface="AR P丸ゴシック体E" panose="020F09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05722743471758"/>
          <c:y val="1.3071916283567395E-2"/>
          <c:w val="0.49305722743471758"/>
          <c:h val="0.98039372126755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temp2!$AU$2</c:f>
              <c:strCache>
                <c:ptCount val="1"/>
                <c:pt idx="0">
                  <c:v>増減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66CC" mc:Ignorable="a14" a14:legacySpreadsheetColorIndex="30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30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66CC" mc:Ignorable="a14" a14:legacySpreadsheetColorIndex="3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temp2!$AT$3:$AT$29</c:f>
              <c:strCache>
                <c:ptCount val="27"/>
                <c:pt idx="0">
                  <c:v>京都民医連太子道診療所</c:v>
                </c:pt>
                <c:pt idx="1">
                  <c:v>京都民医連中央病院</c:v>
                </c:pt>
                <c:pt idx="2">
                  <c:v>京都協立病院</c:v>
                </c:pt>
                <c:pt idx="3">
                  <c:v>近畿高等看護専門学校</c:v>
                </c:pt>
                <c:pt idx="4">
                  <c:v>ふれあいＳＴゆきわり</c:v>
                </c:pt>
                <c:pt idx="5">
                  <c:v>あやべ協立診療所</c:v>
                </c:pt>
                <c:pt idx="6">
                  <c:v>上京診療所</c:v>
                </c:pt>
                <c:pt idx="7">
                  <c:v>在宅ケアＳＴげんき</c:v>
                </c:pt>
                <c:pt idx="8">
                  <c:v>総合ケアＳＴわかば</c:v>
                </c:pt>
                <c:pt idx="9">
                  <c:v>あらぐさデイサービス</c:v>
                </c:pt>
                <c:pt idx="10">
                  <c:v>かどの三条こども診療所</c:v>
                </c:pt>
                <c:pt idx="11">
                  <c:v>まいづる協立診療所</c:v>
                </c:pt>
                <c:pt idx="12">
                  <c:v>ふくちやま協立診療所</c:v>
                </c:pt>
                <c:pt idx="13">
                  <c:v>訪問看護ＳＴゆたかの</c:v>
                </c:pt>
                <c:pt idx="14">
                  <c:v>上京鍼灸</c:v>
                </c:pt>
                <c:pt idx="15">
                  <c:v>総合ケアＳＴ太秦安井</c:v>
                </c:pt>
                <c:pt idx="16">
                  <c:v>保健会事務局</c:v>
                </c:pt>
                <c:pt idx="17">
                  <c:v>吉祥院こども診療所</c:v>
                </c:pt>
                <c:pt idx="18">
                  <c:v>訪問看護ステーションかみの</c:v>
                </c:pt>
                <c:pt idx="19">
                  <c:v>久世診療所</c:v>
                </c:pt>
                <c:pt idx="20">
                  <c:v>春日診療所</c:v>
                </c:pt>
                <c:pt idx="21">
                  <c:v>仁和診療所</c:v>
                </c:pt>
                <c:pt idx="22">
                  <c:v>咲あん上京</c:v>
                </c:pt>
                <c:pt idx="23">
                  <c:v>九条診療所</c:v>
                </c:pt>
                <c:pt idx="24">
                  <c:v>ほっとＳＴきぼう</c:v>
                </c:pt>
                <c:pt idx="25">
                  <c:v>たんご協立診療所</c:v>
                </c:pt>
                <c:pt idx="26">
                  <c:v>吉祥院病院</c:v>
                </c:pt>
              </c:strCache>
            </c:strRef>
          </c:cat>
          <c:val>
            <c:numRef>
              <c:f>temp2!$AU$3:$AU$29</c:f>
              <c:numCache>
                <c:formatCode>#,##0.000;[Red]\-#,##0.000</c:formatCode>
                <c:ptCount val="27"/>
                <c:pt idx="0">
                  <c:v>20.444589200000024</c:v>
                </c:pt>
                <c:pt idx="1">
                  <c:v>17.880598899999995</c:v>
                </c:pt>
                <c:pt idx="2">
                  <c:v>16.523318000000017</c:v>
                </c:pt>
                <c:pt idx="3">
                  <c:v>1.5858017999999987</c:v>
                </c:pt>
                <c:pt idx="4">
                  <c:v>1.4288141999999997</c:v>
                </c:pt>
                <c:pt idx="5">
                  <c:v>1.210037899999989</c:v>
                </c:pt>
                <c:pt idx="6">
                  <c:v>1.1660420000000045</c:v>
                </c:pt>
                <c:pt idx="7">
                  <c:v>0.65817659999999911</c:v>
                </c:pt>
                <c:pt idx="8">
                  <c:v>0.65712990000000104</c:v>
                </c:pt>
                <c:pt idx="9">
                  <c:v>0.46926939999999462</c:v>
                </c:pt>
                <c:pt idx="10">
                  <c:v>0.13160809999999579</c:v>
                </c:pt>
                <c:pt idx="11">
                  <c:v>0.12884279999999926</c:v>
                </c:pt>
                <c:pt idx="12">
                  <c:v>-6.0081000000025142E-3</c:v>
                </c:pt>
                <c:pt idx="13">
                  <c:v>-0.16350660000000161</c:v>
                </c:pt>
                <c:pt idx="14">
                  <c:v>-0.16379560000000071</c:v>
                </c:pt>
                <c:pt idx="15">
                  <c:v>-0.20863399999999999</c:v>
                </c:pt>
                <c:pt idx="16">
                  <c:v>-0.23531309999999728</c:v>
                </c:pt>
                <c:pt idx="17">
                  <c:v>-0.51367430000000169</c:v>
                </c:pt>
                <c:pt idx="18">
                  <c:v>-0.6097557999999994</c:v>
                </c:pt>
                <c:pt idx="19">
                  <c:v>-0.68173039999999929</c:v>
                </c:pt>
                <c:pt idx="20">
                  <c:v>-1.6005344000000044</c:v>
                </c:pt>
                <c:pt idx="21">
                  <c:v>-1.8117743999999973</c:v>
                </c:pt>
                <c:pt idx="22">
                  <c:v>-2.173226800000009</c:v>
                </c:pt>
                <c:pt idx="23">
                  <c:v>-3.3959444999999917</c:v>
                </c:pt>
                <c:pt idx="24">
                  <c:v>-4.6121677000000005</c:v>
                </c:pt>
                <c:pt idx="25">
                  <c:v>-8.5829072999999987</c:v>
                </c:pt>
                <c:pt idx="26">
                  <c:v>-23.339122999999972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D-470C-BB41-6556F0714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95973248"/>
        <c:axId val="295974784"/>
      </c:barChart>
      <c:catAx>
        <c:axId val="295973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59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97478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0;[Red]\-#,##0.0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9597324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27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27">
                <a:gamma/>
                <a:tint val="0"/>
                <a:invGamma/>
              </a:srgbClr>
            </a:gs>
          </a:gsLst>
          <a:lin ang="0" scaled="1"/>
        </a:gradFill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8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135031113198652"/>
          <c:y val="1.7973884889905169E-2"/>
          <c:w val="0.49481052459066249"/>
          <c:h val="0.9754917526612167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temp2!$AW$2</c:f>
              <c:strCache>
                <c:ptCount val="1"/>
                <c:pt idx="0">
                  <c:v>増減率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66CC" mc:Ignorable="a14" a14:legacySpreadsheetColorIndex="30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30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66CC" mc:Ignorable="a14" a14:legacySpreadsheetColorIndex="3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temp2!$AV$3:$AV$29</c:f>
              <c:strCache>
                <c:ptCount val="27"/>
                <c:pt idx="0">
                  <c:v>ふれあいＳＴゆきわり</c:v>
                </c:pt>
                <c:pt idx="1">
                  <c:v>京都民医連太子道診療所</c:v>
                </c:pt>
                <c:pt idx="2">
                  <c:v>在宅ケアＳＴげんき</c:v>
                </c:pt>
                <c:pt idx="3">
                  <c:v>京都協立病院</c:v>
                </c:pt>
                <c:pt idx="4">
                  <c:v>近畿高等看護専門学校</c:v>
                </c:pt>
                <c:pt idx="5">
                  <c:v>上京診療所</c:v>
                </c:pt>
                <c:pt idx="6">
                  <c:v>あやべ協立診療所</c:v>
                </c:pt>
                <c:pt idx="7">
                  <c:v>あらぐさデイサービス</c:v>
                </c:pt>
                <c:pt idx="8">
                  <c:v>総合ケアＳＴわかば</c:v>
                </c:pt>
                <c:pt idx="9">
                  <c:v>かどの三条こども診療所</c:v>
                </c:pt>
                <c:pt idx="10">
                  <c:v>京都民医連中央病院</c:v>
                </c:pt>
                <c:pt idx="11">
                  <c:v>まいづる協立診療所</c:v>
                </c:pt>
                <c:pt idx="12">
                  <c:v>ふくちやま協立診療所</c:v>
                </c:pt>
                <c:pt idx="13">
                  <c:v>訪問看護ＳＴゆたかの</c:v>
                </c:pt>
                <c:pt idx="14">
                  <c:v>総合ケアＳＴ太秦安井</c:v>
                </c:pt>
                <c:pt idx="15">
                  <c:v>保健会事務局</c:v>
                </c:pt>
                <c:pt idx="16">
                  <c:v>咲あん上京</c:v>
                </c:pt>
                <c:pt idx="17">
                  <c:v>久世診療所</c:v>
                </c:pt>
                <c:pt idx="18">
                  <c:v>仁和診療所</c:v>
                </c:pt>
                <c:pt idx="19">
                  <c:v>春日診療所</c:v>
                </c:pt>
                <c:pt idx="20">
                  <c:v>吉祥院こども診療所</c:v>
                </c:pt>
                <c:pt idx="21">
                  <c:v>上京鍼灸</c:v>
                </c:pt>
                <c:pt idx="22">
                  <c:v>九条診療所</c:v>
                </c:pt>
                <c:pt idx="23">
                  <c:v>吉祥院病院</c:v>
                </c:pt>
                <c:pt idx="24">
                  <c:v>訪問看護ステーションかみの</c:v>
                </c:pt>
                <c:pt idx="25">
                  <c:v>たんご協立診療所</c:v>
                </c:pt>
                <c:pt idx="26">
                  <c:v>ほっとＳＴきぼう</c:v>
                </c:pt>
              </c:strCache>
            </c:strRef>
          </c:cat>
          <c:val>
            <c:numRef>
              <c:f>temp2!$AW$3:$AW$29</c:f>
              <c:numCache>
                <c:formatCode>0.00%</c:formatCode>
                <c:ptCount val="27"/>
                <c:pt idx="0">
                  <c:v>0.16258130617536382</c:v>
                </c:pt>
                <c:pt idx="1">
                  <c:v>0.1106161319577364</c:v>
                </c:pt>
                <c:pt idx="2">
                  <c:v>5.7243108760941727E-2</c:v>
                </c:pt>
                <c:pt idx="3">
                  <c:v>5.6779359572585286E-2</c:v>
                </c:pt>
                <c:pt idx="4">
                  <c:v>4.9582335626650972E-2</c:v>
                </c:pt>
                <c:pt idx="5">
                  <c:v>1.9978246688134752E-2</c:v>
                </c:pt>
                <c:pt idx="6">
                  <c:v>1.6489614319092759E-2</c:v>
                </c:pt>
                <c:pt idx="7">
                  <c:v>1.5102745849560483E-2</c:v>
                </c:pt>
                <c:pt idx="8">
                  <c:v>1.3312114250784867E-2</c:v>
                </c:pt>
                <c:pt idx="9">
                  <c:v>1.2001716325108647E-2</c:v>
                </c:pt>
                <c:pt idx="10">
                  <c:v>1.048928913055276E-2</c:v>
                </c:pt>
                <c:pt idx="11">
                  <c:v>8.4975806230382037E-3</c:v>
                </c:pt>
                <c:pt idx="12">
                  <c:v>-2.8482450342254783E-4</c:v>
                </c:pt>
                <c:pt idx="13">
                  <c:v>-1.8908196945904156E-2</c:v>
                </c:pt>
                <c:pt idx="14">
                  <c:v>-2.2310857393806015E-2</c:v>
                </c:pt>
                <c:pt idx="15">
                  <c:v>-2.6287672237769771E-2</c:v>
                </c:pt>
                <c:pt idx="16">
                  <c:v>-2.9545588169965026E-2</c:v>
                </c:pt>
                <c:pt idx="17">
                  <c:v>-4.4827919790875088E-2</c:v>
                </c:pt>
                <c:pt idx="18">
                  <c:v>-5.1096848698384788E-2</c:v>
                </c:pt>
                <c:pt idx="19">
                  <c:v>-5.5180017084650465E-2</c:v>
                </c:pt>
                <c:pt idx="20">
                  <c:v>-5.9238491108609202E-2</c:v>
                </c:pt>
                <c:pt idx="21">
                  <c:v>-6.2429523081526425E-2</c:v>
                </c:pt>
                <c:pt idx="22">
                  <c:v>-6.9967438915457814E-2</c:v>
                </c:pt>
                <c:pt idx="23">
                  <c:v>-7.2177373236408757E-2</c:v>
                </c:pt>
                <c:pt idx="24">
                  <c:v>-0.21809036283007199</c:v>
                </c:pt>
                <c:pt idx="25">
                  <c:v>-0.28597542986680607</c:v>
                </c:pt>
                <c:pt idx="26">
                  <c:v>-0.38525332014709779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C-4856-A851-A26028693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95995264"/>
        <c:axId val="295996800"/>
      </c:barChart>
      <c:catAx>
        <c:axId val="295995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59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59968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95995264"/>
        <c:crosses val="max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27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27">
                <a:gamma/>
                <a:tint val="0"/>
                <a:invGamma/>
              </a:srgbClr>
            </a:gs>
          </a:gsLst>
          <a:lin ang="0" scaled="1"/>
        </a:gradFill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8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05722743471758"/>
          <c:y val="1.3071916283567395E-2"/>
          <c:w val="0.49305722743471758"/>
          <c:h val="0.9803937212675546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temp2!$AS$2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66CC" mc:Ignorable="a14" a14:legacySpreadsheetColorIndex="30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30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66CC" mc:Ignorable="a14" a14:legacySpreadsheetColorIndex="3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temp2!$AR$3:$AR$29</c:f>
              <c:strCache>
                <c:ptCount val="27"/>
                <c:pt idx="0">
                  <c:v>京都民医連中央病院</c:v>
                </c:pt>
                <c:pt idx="1">
                  <c:v>京都協立病院</c:v>
                </c:pt>
                <c:pt idx="2">
                  <c:v>吉祥院病院</c:v>
                </c:pt>
                <c:pt idx="3">
                  <c:v>京都民医連太子道診療所</c:v>
                </c:pt>
                <c:pt idx="4">
                  <c:v>あやべ協立診療所</c:v>
                </c:pt>
                <c:pt idx="5">
                  <c:v>咲あん上京</c:v>
                </c:pt>
                <c:pt idx="6">
                  <c:v>上京診療所</c:v>
                </c:pt>
                <c:pt idx="7">
                  <c:v>総合ケアＳＴわかば</c:v>
                </c:pt>
                <c:pt idx="8">
                  <c:v>九条診療所</c:v>
                </c:pt>
                <c:pt idx="9">
                  <c:v>仁和診療所</c:v>
                </c:pt>
                <c:pt idx="10">
                  <c:v>近畿高等看護専門学校</c:v>
                </c:pt>
                <c:pt idx="11">
                  <c:v>あらぐさデイサービス</c:v>
                </c:pt>
                <c:pt idx="12">
                  <c:v>春日診療所</c:v>
                </c:pt>
                <c:pt idx="13">
                  <c:v>たんご協立診療所</c:v>
                </c:pt>
                <c:pt idx="14">
                  <c:v>ふくちやま協立診療所</c:v>
                </c:pt>
                <c:pt idx="15">
                  <c:v>まいづる協立診療所</c:v>
                </c:pt>
                <c:pt idx="16">
                  <c:v>久世診療所</c:v>
                </c:pt>
                <c:pt idx="17">
                  <c:v>在宅ケアＳＴげんき</c:v>
                </c:pt>
                <c:pt idx="18">
                  <c:v>かどの三条こども診療所</c:v>
                </c:pt>
                <c:pt idx="19">
                  <c:v>ふれあいＳＴゆきわり</c:v>
                </c:pt>
                <c:pt idx="20">
                  <c:v>総合ケアＳＴ太秦安井</c:v>
                </c:pt>
                <c:pt idx="21">
                  <c:v>保健会事務局</c:v>
                </c:pt>
                <c:pt idx="22">
                  <c:v>訪問看護ＳＴゆたかの</c:v>
                </c:pt>
                <c:pt idx="23">
                  <c:v>吉祥院こども診療所</c:v>
                </c:pt>
                <c:pt idx="24">
                  <c:v>ほっとＳＴきぼう</c:v>
                </c:pt>
                <c:pt idx="25">
                  <c:v>上京鍼灸</c:v>
                </c:pt>
                <c:pt idx="26">
                  <c:v>訪問看護ステーションかみの</c:v>
                </c:pt>
              </c:strCache>
            </c:strRef>
          </c:cat>
          <c:val>
            <c:numRef>
              <c:f>temp2!$AS$3:$AS$29</c:f>
              <c:numCache>
                <c:formatCode>#,##0.000;[Red]\-#,##0.000</c:formatCode>
                <c:ptCount val="27"/>
                <c:pt idx="0">
                  <c:v>1722.5338459</c:v>
                </c:pt>
                <c:pt idx="1">
                  <c:v>307.53258900000003</c:v>
                </c:pt>
                <c:pt idx="2">
                  <c:v>300.01874299999997</c:v>
                </c:pt>
                <c:pt idx="3">
                  <c:v>205.26925420000001</c:v>
                </c:pt>
                <c:pt idx="4">
                  <c:v>74.591888899999987</c:v>
                </c:pt>
                <c:pt idx="5">
                  <c:v>71.381797199999994</c:v>
                </c:pt>
                <c:pt idx="6">
                  <c:v>59.531632999999999</c:v>
                </c:pt>
                <c:pt idx="7">
                  <c:v>50.020445899999999</c:v>
                </c:pt>
                <c:pt idx="8">
                  <c:v>45.140121500000006</c:v>
                </c:pt>
                <c:pt idx="9">
                  <c:v>33.645877599999999</c:v>
                </c:pt>
                <c:pt idx="10">
                  <c:v>33.5690028</c:v>
                </c:pt>
                <c:pt idx="11">
                  <c:v>31.541074399999992</c:v>
                </c:pt>
                <c:pt idx="12">
                  <c:v>27.405153599999998</c:v>
                </c:pt>
                <c:pt idx="13">
                  <c:v>21.429835700000002</c:v>
                </c:pt>
                <c:pt idx="14">
                  <c:v>21.087433899999997</c:v>
                </c:pt>
                <c:pt idx="15">
                  <c:v>15.291147799999999</c:v>
                </c:pt>
                <c:pt idx="16">
                  <c:v>14.5259866</c:v>
                </c:pt>
                <c:pt idx="17">
                  <c:v>12.1560966</c:v>
                </c:pt>
                <c:pt idx="18">
                  <c:v>11.097383099999997</c:v>
                </c:pt>
                <c:pt idx="19">
                  <c:v>10.217120199999998</c:v>
                </c:pt>
                <c:pt idx="20">
                  <c:v>9.1425969999999985</c:v>
                </c:pt>
                <c:pt idx="21">
                  <c:v>8.7161489000000021</c:v>
                </c:pt>
                <c:pt idx="22">
                  <c:v>8.4838823999999988</c:v>
                </c:pt>
                <c:pt idx="23">
                  <c:v>8.1576176999999976</c:v>
                </c:pt>
                <c:pt idx="24">
                  <c:v>7.3596112999999992</c:v>
                </c:pt>
                <c:pt idx="25">
                  <c:v>2.4598923999999993</c:v>
                </c:pt>
                <c:pt idx="26">
                  <c:v>2.1861302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136-81A5-D152C615F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96025472"/>
        <c:axId val="296113280"/>
      </c:barChart>
      <c:catAx>
        <c:axId val="2960254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11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113280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.000;[Red]\-#,##0.0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2960254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27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27">
                <a:gamma/>
                <a:tint val="0"/>
                <a:invGamma/>
              </a:srgbClr>
            </a:gs>
          </a:gsLst>
          <a:lin ang="0" scaled="1"/>
        </a:gradFill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8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135135135135137"/>
          <c:y val="5.5556388784735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64864864864865"/>
          <c:y val="0.24603365291459661"/>
          <c:w val="0.69189189189189193"/>
          <c:h val="0.722227819846073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temp3!$D$17</c:f>
              <c:strCache>
                <c:ptCount val="1"/>
                <c:pt idx="0">
                  <c:v>化石燃料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66CC" mc:Ignorable="a14" a14:legacySpreadsheetColorIndex="30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30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66CC" mc:Ignorable="a14" a14:legacySpreadsheetColorIndex="3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_(* #,##0_);_(* \(#,##0\);_(* &quot;-&quot;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temp3!$C$18:$C$19</c:f>
              <c:strCache>
                <c:ptCount val="2"/>
                <c:pt idx="0">
                  <c:v>2024年</c:v>
                </c:pt>
                <c:pt idx="1">
                  <c:v>2023年</c:v>
                </c:pt>
              </c:strCache>
            </c:strRef>
          </c:cat>
          <c:val>
            <c:numRef>
              <c:f>temp3!$D$18:$D$19</c:f>
              <c:numCache>
                <c:formatCode>General</c:formatCode>
                <c:ptCount val="2"/>
                <c:pt idx="0">
                  <c:v>150.839855</c:v>
                </c:pt>
                <c:pt idx="1">
                  <c:v>164.64204000000001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1D-47AE-92FD-13FF90ADF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96147200"/>
        <c:axId val="296157184"/>
      </c:barChart>
      <c:catAx>
        <c:axId val="296147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15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15718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961472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473344057799228"/>
          <c:y val="5.51181102362204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494773263048467"/>
          <c:y val="0.24409542667102405"/>
          <c:w val="0.69355202847797215"/>
          <c:h val="0.72441223399142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temp3!$E$17</c:f>
              <c:strCache>
                <c:ptCount val="1"/>
                <c:pt idx="0">
                  <c:v>ガス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66CC" mc:Ignorable="a14" a14:legacySpreadsheetColorIndex="30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30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66CC" mc:Ignorable="a14" a14:legacySpreadsheetColorIndex="3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_(* #,##0_);_(* \(#,##0\);_(* &quot;-&quot;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temp3!$C$18:$C$19</c:f>
              <c:strCache>
                <c:ptCount val="2"/>
                <c:pt idx="0">
                  <c:v>2024年</c:v>
                </c:pt>
                <c:pt idx="1">
                  <c:v>2023年</c:v>
                </c:pt>
              </c:strCache>
            </c:strRef>
          </c:cat>
          <c:val>
            <c:numRef>
              <c:f>temp3!$E$18:$E$19</c:f>
              <c:numCache>
                <c:formatCode>General</c:formatCode>
                <c:ptCount val="2"/>
                <c:pt idx="0">
                  <c:v>737.52283</c:v>
                </c:pt>
                <c:pt idx="1">
                  <c:v>714.67501000000004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0-4A2A-8A75-E25459EF7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96190336"/>
        <c:axId val="296191872"/>
      </c:barChart>
      <c:catAx>
        <c:axId val="2961903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19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19187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961903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"/>
          <c:y val="5.55563887847352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64864864864865"/>
          <c:y val="0.24603365291459661"/>
          <c:w val="0.69189189189189193"/>
          <c:h val="0.722227819846073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temp3!$F$17</c:f>
              <c:strCache>
                <c:ptCount val="1"/>
                <c:pt idx="0">
                  <c:v>電　力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66CC" mc:Ignorable="a14" a14:legacySpreadsheetColorIndex="30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30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66CC" mc:Ignorable="a14" a14:legacySpreadsheetColorIndex="3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_(* #,##0_);_(* \(#,##0\);_(* &quot;-&quot;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temp3!$C$18:$C$19</c:f>
              <c:strCache>
                <c:ptCount val="2"/>
                <c:pt idx="0">
                  <c:v>2024年</c:v>
                </c:pt>
                <c:pt idx="1">
                  <c:v>2023年</c:v>
                </c:pt>
              </c:strCache>
            </c:strRef>
          </c:cat>
          <c:val>
            <c:numRef>
              <c:f>temp3!$F$18:$F$19</c:f>
              <c:numCache>
                <c:formatCode>General</c:formatCode>
                <c:ptCount val="2"/>
                <c:pt idx="0">
                  <c:v>2226.1297499999996</c:v>
                </c:pt>
                <c:pt idx="1">
                  <c:v>2216.3769680000005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0-4854-871D-533CE84F5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96948480"/>
        <c:axId val="296950016"/>
      </c:barChart>
      <c:catAx>
        <c:axId val="296948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95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9500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969484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945945945945948"/>
          <c:y val="5.42643797432297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64864864864865"/>
          <c:y val="0.24031189674098186"/>
          <c:w val="0.69189189189189193"/>
          <c:h val="0.72868768689200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temp3!$G$17</c:f>
              <c:strCache>
                <c:ptCount val="1"/>
                <c:pt idx="0">
                  <c:v>計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66CC" mc:Ignorable="a14" a14:legacySpreadsheetColorIndex="30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30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66CC" mc:Ignorable="a14" a14:legacySpreadsheetColorIndex="3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_(* #,##0_);_(* \(#,##0\);_(* &quot;-&quot;_);_(@_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temp3!$C$18:$C$19</c:f>
              <c:strCache>
                <c:ptCount val="2"/>
                <c:pt idx="0">
                  <c:v>2024年</c:v>
                </c:pt>
                <c:pt idx="1">
                  <c:v>2023年</c:v>
                </c:pt>
              </c:strCache>
            </c:strRef>
          </c:cat>
          <c:val>
            <c:numRef>
              <c:f>temp3!$G$18:$G$19</c:f>
              <c:numCache>
                <c:formatCode>General</c:formatCode>
                <c:ptCount val="2"/>
                <c:pt idx="0">
                  <c:v>3114.4924349999997</c:v>
                </c:pt>
                <c:pt idx="1">
                  <c:v>3095.6940180000006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3-4CC3-8C62-4EF782C2A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96958592"/>
        <c:axId val="296993152"/>
      </c:barChart>
      <c:catAx>
        <c:axId val="296958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699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69931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969585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91777468965789"/>
          <c:y val="5.3100029163021291E-2"/>
          <c:w val="0.83721065043715703"/>
          <c:h val="0.86346183289588796"/>
        </c:manualLayout>
      </c:layout>
      <c:lineChart>
        <c:grouping val="standard"/>
        <c:varyColors val="0"/>
        <c:ser>
          <c:idx val="2"/>
          <c:order val="2"/>
          <c:tx>
            <c:strRef>
              <c:f>temp4!$B$27:$D$27</c:f>
              <c:strCache>
                <c:ptCount val="3"/>
                <c:pt idx="0">
                  <c:v>軽　油</c:v>
                </c:pt>
              </c:strCache>
            </c:strRef>
          </c:tx>
          <c:marker>
            <c:symbol val="none"/>
          </c:marker>
          <c:cat>
            <c:numRef>
              <c:f>temp4!$E$24:$V$24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temp4!$E$27:$V$27</c:f>
              <c:numCache>
                <c:formatCode>#,##0.000;"△ "#,##0.000</c:formatCode>
                <c:ptCount val="18"/>
                <c:pt idx="0">
                  <c:v>15.530459706666671</c:v>
                </c:pt>
                <c:pt idx="1">
                  <c:v>15.251283666666671</c:v>
                </c:pt>
                <c:pt idx="2">
                  <c:v>9.1419813246666681</c:v>
                </c:pt>
                <c:pt idx="3">
                  <c:v>10.442734874000001</c:v>
                </c:pt>
                <c:pt idx="4">
                  <c:v>9.3412819976666679</c:v>
                </c:pt>
                <c:pt idx="5">
                  <c:v>9.2024694666666687</c:v>
                </c:pt>
                <c:pt idx="6">
                  <c:v>3.4483410866666677</c:v>
                </c:pt>
                <c:pt idx="7">
                  <c:v>2.166199273333334</c:v>
                </c:pt>
                <c:pt idx="8">
                  <c:v>1.2449183413333338</c:v>
                </c:pt>
                <c:pt idx="9">
                  <c:v>1.56348</c:v>
                </c:pt>
                <c:pt idx="10">
                  <c:v>8.8335951990000012</c:v>
                </c:pt>
                <c:pt idx="11">
                  <c:v>10.696578273333335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64-478D-A104-4EFC24DEA9A6}"/>
            </c:ext>
          </c:extLst>
        </c:ser>
        <c:ser>
          <c:idx val="0"/>
          <c:order val="0"/>
          <c:tx>
            <c:strRef>
              <c:f>temp4!$B$25:$D$25</c:f>
              <c:strCache>
                <c:ptCount val="3"/>
                <c:pt idx="0">
                  <c:v>揮発油（ガソリン）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temp4!$E$24:$V$24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temp4!$E$25:$V$25</c:f>
              <c:numCache>
                <c:formatCode>#,##0.000;"△ "#,##0.000</c:formatCode>
                <c:ptCount val="18"/>
                <c:pt idx="0">
                  <c:v>122.86456886000001</c:v>
                </c:pt>
                <c:pt idx="1">
                  <c:v>127.82363461999999</c:v>
                </c:pt>
                <c:pt idx="2">
                  <c:v>130.72965644200002</c:v>
                </c:pt>
                <c:pt idx="3">
                  <c:v>125.91731959400001</c:v>
                </c:pt>
                <c:pt idx="4">
                  <c:v>120.77902168200001</c:v>
                </c:pt>
                <c:pt idx="5">
                  <c:v>128.19904704199999</c:v>
                </c:pt>
                <c:pt idx="6">
                  <c:v>133.423246374</c:v>
                </c:pt>
                <c:pt idx="7">
                  <c:v>136.151661206</c:v>
                </c:pt>
                <c:pt idx="8">
                  <c:v>144.31577859599997</c:v>
                </c:pt>
                <c:pt idx="9">
                  <c:v>140.64466399999995</c:v>
                </c:pt>
                <c:pt idx="10">
                  <c:v>133.24424638800002</c:v>
                </c:pt>
                <c:pt idx="11">
                  <c:v>136.25358208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64-478D-A104-4EFC24DEA9A6}"/>
            </c:ext>
          </c:extLst>
        </c:ser>
        <c:ser>
          <c:idx val="1"/>
          <c:order val="1"/>
          <c:tx>
            <c:strRef>
              <c:f>temp4!$B$26:$D$26</c:f>
              <c:strCache>
                <c:ptCount val="3"/>
                <c:pt idx="0">
                  <c:v>灯　油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temp4!$E$24:$V$24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temp4!$E$26:$V$26</c:f>
              <c:numCache>
                <c:formatCode>#,##0.000;"△ "#,##0.000</c:formatCode>
                <c:ptCount val="18"/>
                <c:pt idx="0">
                  <c:v>28.813280100000004</c:v>
                </c:pt>
                <c:pt idx="1">
                  <c:v>20.336589350000004</c:v>
                </c:pt>
                <c:pt idx="2">
                  <c:v>17.762463583333336</c:v>
                </c:pt>
                <c:pt idx="3">
                  <c:v>20.423721266666671</c:v>
                </c:pt>
                <c:pt idx="4">
                  <c:v>24.489047550000002</c:v>
                </c:pt>
                <c:pt idx="5">
                  <c:v>19.412991033333338</c:v>
                </c:pt>
                <c:pt idx="6">
                  <c:v>19.424193708333341</c:v>
                </c:pt>
                <c:pt idx="7">
                  <c:v>22.853457000000002</c:v>
                </c:pt>
                <c:pt idx="8">
                  <c:v>26.440802483333339</c:v>
                </c:pt>
                <c:pt idx="9">
                  <c:v>25.186350000000004</c:v>
                </c:pt>
                <c:pt idx="10">
                  <c:v>22.671724716666667</c:v>
                </c:pt>
                <c:pt idx="11">
                  <c:v>4.0068234250000003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64-478D-A104-4EFC24DEA9A6}"/>
            </c:ext>
          </c:extLst>
        </c:ser>
        <c:ser>
          <c:idx val="3"/>
          <c:order val="3"/>
          <c:tx>
            <c:strRef>
              <c:f>temp4!$B$28:$D$28</c:f>
              <c:strCache>
                <c:ptCount val="3"/>
                <c:pt idx="0">
                  <c:v>Ａ重油</c:v>
                </c:pt>
              </c:strCache>
            </c:strRef>
          </c:tx>
          <c:marker>
            <c:symbol val="none"/>
          </c:marker>
          <c:cat>
            <c:numRef>
              <c:f>temp4!$E$24:$V$24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temp4!$E$28:$V$28</c:f>
              <c:numCache>
                <c:formatCode>#,##0.000;"△ "#,##0.000</c:formatCode>
                <c:ptCount val="18"/>
                <c:pt idx="0">
                  <c:v>68.282676000000009</c:v>
                </c:pt>
                <c:pt idx="1">
                  <c:v>1.3548150000000001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BD-422C-A452-CB1B67D2B25D}"/>
            </c:ext>
          </c:extLst>
        </c:ser>
        <c:ser>
          <c:idx val="4"/>
          <c:order val="4"/>
          <c:tx>
            <c:strRef>
              <c:f>temp4!$B$29:$D$29</c:f>
              <c:strCache>
                <c:ptCount val="3"/>
                <c:pt idx="0">
                  <c:v>液化石油ガス（LPG)</c:v>
                </c:pt>
              </c:strCache>
            </c:strRef>
          </c:tx>
          <c:marker>
            <c:symbol val="none"/>
          </c:marker>
          <c:cat>
            <c:numRef>
              <c:f>temp4!$E$24:$V$24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temp4!$E$29:$V$29</c:f>
              <c:numCache>
                <c:formatCode>#,##0.000;"△ "#,##0.000</c:formatCode>
                <c:ptCount val="18"/>
                <c:pt idx="0">
                  <c:v>118.28534974666665</c:v>
                </c:pt>
                <c:pt idx="1">
                  <c:v>109.59755575999999</c:v>
                </c:pt>
                <c:pt idx="2">
                  <c:v>112.16280911733334</c:v>
                </c:pt>
                <c:pt idx="3">
                  <c:v>131.1062185253333</c:v>
                </c:pt>
                <c:pt idx="4">
                  <c:v>130.86540739066663</c:v>
                </c:pt>
                <c:pt idx="5">
                  <c:v>130.16726502266664</c:v>
                </c:pt>
                <c:pt idx="6">
                  <c:v>131.57344610666664</c:v>
                </c:pt>
                <c:pt idx="7">
                  <c:v>127.15247755466666</c:v>
                </c:pt>
                <c:pt idx="8">
                  <c:v>102.96760237866664</c:v>
                </c:pt>
                <c:pt idx="9">
                  <c:v>41.581199999999995</c:v>
                </c:pt>
                <c:pt idx="10">
                  <c:v>41.897538759999989</c:v>
                </c:pt>
                <c:pt idx="11">
                  <c:v>54.184004746666659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D-422C-A452-CB1B67D2B25D}"/>
            </c:ext>
          </c:extLst>
        </c:ser>
        <c:ser>
          <c:idx val="5"/>
          <c:order val="5"/>
          <c:tx>
            <c:strRef>
              <c:f>temp4!$B$30:$D$30</c:f>
              <c:strCache>
                <c:ptCount val="3"/>
                <c:pt idx="0">
                  <c:v>都市ガス（13A）</c:v>
                </c:pt>
              </c:strCache>
            </c:strRef>
          </c:tx>
          <c:marker>
            <c:symbol val="none"/>
          </c:marker>
          <c:cat>
            <c:numRef>
              <c:f>temp4!$E$24:$V$24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temp4!$E$30:$V$30</c:f>
              <c:numCache>
                <c:formatCode>#,##0.000;"△ "#,##0.000</c:formatCode>
                <c:ptCount val="18"/>
                <c:pt idx="0">
                  <c:v>1285.2110025000002</c:v>
                </c:pt>
                <c:pt idx="1">
                  <c:v>1205.0480835000003</c:v>
                </c:pt>
                <c:pt idx="2">
                  <c:v>1146.2028480000001</c:v>
                </c:pt>
                <c:pt idx="3">
                  <c:v>1255.9063455</c:v>
                </c:pt>
                <c:pt idx="4">
                  <c:v>1291.7996257500004</c:v>
                </c:pt>
                <c:pt idx="5">
                  <c:v>1259.9834355000005</c:v>
                </c:pt>
                <c:pt idx="6">
                  <c:v>1034.1369288000003</c:v>
                </c:pt>
                <c:pt idx="7">
                  <c:v>666.04991400000006</c:v>
                </c:pt>
                <c:pt idx="8">
                  <c:v>689.31864539999992</c:v>
                </c:pt>
                <c:pt idx="9">
                  <c:v>676.18729000000008</c:v>
                </c:pt>
                <c:pt idx="10">
                  <c:v>691.01407350000011</c:v>
                </c:pt>
                <c:pt idx="11">
                  <c:v>701.85730050000018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BD-422C-A452-CB1B67D2B25D}"/>
            </c:ext>
          </c:extLst>
        </c:ser>
        <c:ser>
          <c:idx val="6"/>
          <c:order val="6"/>
          <c:tx>
            <c:strRef>
              <c:f>temp4!$B$31:$D$31</c:f>
              <c:strCache>
                <c:ptCount val="3"/>
                <c:pt idx="0">
                  <c:v>電　力</c:v>
                </c:pt>
              </c:strCache>
            </c:strRef>
          </c:tx>
          <c:marker>
            <c:symbol val="none"/>
          </c:marker>
          <c:cat>
            <c:numRef>
              <c:f>temp4!$E$24:$V$24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temp4!$E$31:$V$31</c:f>
              <c:numCache>
                <c:formatCode>#,##0.000;"△ "#,##0.000</c:formatCode>
                <c:ptCount val="18"/>
                <c:pt idx="0">
                  <c:v>2520.7064999999998</c:v>
                </c:pt>
                <c:pt idx="1">
                  <c:v>2792.2824000000005</c:v>
                </c:pt>
                <c:pt idx="2">
                  <c:v>2713.1157198000001</c:v>
                </c:pt>
                <c:pt idx="3">
                  <c:v>2720.1143240000001</c:v>
                </c:pt>
                <c:pt idx="4">
                  <c:v>2728.2272749999997</c:v>
                </c:pt>
                <c:pt idx="5">
                  <c:v>2319.1833599999991</c:v>
                </c:pt>
                <c:pt idx="6">
                  <c:v>2168.9807040000001</c:v>
                </c:pt>
                <c:pt idx="7">
                  <c:v>2400.2585600000007</c:v>
                </c:pt>
                <c:pt idx="8">
                  <c:v>2706.5310100000002</c:v>
                </c:pt>
                <c:pt idx="9">
                  <c:v>2268.0091849999999</c:v>
                </c:pt>
                <c:pt idx="10">
                  <c:v>2216.3769680000005</c:v>
                </c:pt>
                <c:pt idx="11">
                  <c:v>2226.1297499999996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BD-422C-A452-CB1B67D2B25D}"/>
            </c:ext>
          </c:extLst>
        </c:ser>
        <c:ser>
          <c:idx val="7"/>
          <c:order val="7"/>
          <c:tx>
            <c:strRef>
              <c:f>temp4!$B$32:$D$32</c:f>
              <c:strCache>
                <c:ptCount val="3"/>
                <c:pt idx="0">
                  <c:v>計</c:v>
                </c:pt>
              </c:strCache>
            </c:strRef>
          </c:tx>
          <c:spPr>
            <a:ln w="635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FF-4C2E-9AD3-9C82074F14D7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temp4!$E$24:$V$24</c:f>
              <c:numCache>
                <c:formatCode>General</c:formatCode>
                <c:ptCount val="1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</c:numCache>
            </c:numRef>
          </c:cat>
          <c:val>
            <c:numRef>
              <c:f>temp4!$E$32:$V$32</c:f>
              <c:numCache>
                <c:formatCode>#,##0.000;"△ "#,##0.000</c:formatCode>
                <c:ptCount val="18"/>
                <c:pt idx="0">
                  <c:v>4159.6938369133331</c:v>
                </c:pt>
                <c:pt idx="1">
                  <c:v>4271.694361896667</c:v>
                </c:pt>
                <c:pt idx="2">
                  <c:v>4129.1154782673339</c:v>
                </c:pt>
                <c:pt idx="3">
                  <c:v>4263.9106637599998</c:v>
                </c:pt>
                <c:pt idx="4">
                  <c:v>4305.5016593703331</c:v>
                </c:pt>
                <c:pt idx="5">
                  <c:v>3866.1485680646661</c:v>
                </c:pt>
                <c:pt idx="6">
                  <c:v>3490.9868600756672</c:v>
                </c:pt>
                <c:pt idx="7">
                  <c:v>3354.6322690340007</c:v>
                </c:pt>
                <c:pt idx="8">
                  <c:v>3670.8187571993335</c:v>
                </c:pt>
                <c:pt idx="9">
                  <c:v>3153.1721689999999</c:v>
                </c:pt>
                <c:pt idx="10">
                  <c:v>3114.0381465636674</c:v>
                </c:pt>
                <c:pt idx="11">
                  <c:v>3133.1280390249999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BD-422C-A452-CB1B67D2B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355904"/>
        <c:axId val="295357824"/>
      </c:lineChart>
      <c:catAx>
        <c:axId val="29535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95357824"/>
        <c:crosses val="autoZero"/>
        <c:auto val="1"/>
        <c:lblAlgn val="ctr"/>
        <c:lblOffset val="100"/>
        <c:noMultiLvlLbl val="0"/>
      </c:catAx>
      <c:valAx>
        <c:axId val="2953578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95355904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630705311153869"/>
          <c:y val="0.25956901577728647"/>
          <c:w val="0.19024508728861719"/>
          <c:h val="0.35930008748906389"/>
        </c:manualLayout>
      </c:layout>
      <c:overlay val="0"/>
      <c:spPr>
        <a:solidFill>
          <a:schemeClr val="bg1">
            <a:lumMod val="95000"/>
          </a:schemeClr>
        </a:solidFill>
        <a:ln w="12700">
          <a:solidFill>
            <a:schemeClr val="bg1">
              <a:lumMod val="85000"/>
              <a:alpha val="99000"/>
            </a:schemeClr>
          </a:solidFill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c:spPr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41" dropStyle="combo" dx="16" fmlaLink="$A$1" fmlaRange="mas!$C$2:$C$34" sel="33" val="0"/>
</file>

<file path=xl/ctrlProps/ctrlProp2.xml><?xml version="1.0" encoding="utf-8"?>
<formControlPr xmlns="http://schemas.microsoft.com/office/spreadsheetml/2009/9/main" objectType="Spin" dx="16" fmlaLink="temp!$B$57" max="8" min="1" page="10" val="8"/>
</file>

<file path=xl/ctrlProps/ctrlProp3.xml><?xml version="1.0" encoding="utf-8"?>
<formControlPr xmlns="http://schemas.microsoft.com/office/spreadsheetml/2009/9/main" objectType="Spin" dx="16" fmlaLink="$A$1" max="33" min="1" page="10" val="33"/>
</file>

<file path=xl/ctrlProps/ctrlProp4.xml><?xml version="1.0" encoding="utf-8"?>
<formControlPr xmlns="http://schemas.microsoft.com/office/spreadsheetml/2009/9/main" objectType="Drop" dropLines="10" dropStyle="combo" dx="16" fmlaLink="$E$1" fmlaRange="mas!$E$2:$F$7" sel="5" val="0"/>
</file>

<file path=xl/ctrlProps/ctrlProp5.xml><?xml version="1.0" encoding="utf-8"?>
<formControlPr xmlns="http://schemas.microsoft.com/office/spreadsheetml/2009/9/main" objectType="CheckBox" fmlaLink="$G$29" lockText="1" noThreeD="1"/>
</file>

<file path=xl/ctrlProps/ctrlProp6.xml><?xml version="1.0" encoding="utf-8"?>
<formControlPr xmlns="http://schemas.microsoft.com/office/spreadsheetml/2009/9/main" objectType="Radio" checked="Checked" firstButton="1" fmlaLink="$A$29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Drop" dropLines="41" dropStyle="combo" dx="16" fmlaLink="$A$1" fmlaRange="mas!$C$2:$C$34" sel="33" val="0"/>
</file>

<file path=xl/ctrlProps/ctrlProp9.xml><?xml version="1.0" encoding="utf-8"?>
<formControlPr xmlns="http://schemas.microsoft.com/office/spreadsheetml/2009/9/main" objectType="Spin" dx="16" fmlaLink="$A$1" max="33" min="1" page="10" val="3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3</xdr:col>
          <xdr:colOff>323850</xdr:colOff>
          <xdr:row>2</xdr:row>
          <xdr:rowOff>0</xdr:rowOff>
        </xdr:to>
        <xdr:sp macro="" textlink="">
          <xdr:nvSpPr>
            <xdr:cNvPr id="7169" name="Drop Down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9</xdr:col>
      <xdr:colOff>0</xdr:colOff>
      <xdr:row>29</xdr:row>
      <xdr:rowOff>0</xdr:rowOff>
    </xdr:from>
    <xdr:to>
      <xdr:col>17</xdr:col>
      <xdr:colOff>0</xdr:colOff>
      <xdr:row>44</xdr:row>
      <xdr:rowOff>0</xdr:rowOff>
    </xdr:to>
    <xdr:graphicFrame macro="">
      <xdr:nvGraphicFramePr>
        <xdr:cNvPr id="7409" name="グラフ 3">
          <a:extLst>
            <a:ext uri="{FF2B5EF4-FFF2-40B4-BE49-F238E27FC236}">
              <a16:creationId xmlns:a16="http://schemas.microsoft.com/office/drawing/2014/main" id="{00000000-0008-0000-0000-0000F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29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7172" name="Spinner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8</xdr:col>
      <xdr:colOff>95250</xdr:colOff>
      <xdr:row>34</xdr:row>
      <xdr:rowOff>19050</xdr:rowOff>
    </xdr:from>
    <xdr:to>
      <xdr:col>8</xdr:col>
      <xdr:colOff>619125</xdr:colOff>
      <xdr:row>36</xdr:row>
      <xdr:rowOff>19050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000-0000051C0000}"/>
            </a:ext>
          </a:extLst>
        </xdr:cNvPr>
        <xdr:cNvSpPr txBox="1">
          <a:spLocks noChangeArrowheads="1"/>
        </xdr:cNvSpPr>
      </xdr:nvSpPr>
      <xdr:spPr bwMode="auto">
        <a:xfrm>
          <a:off x="4895850" y="5695950"/>
          <a:ext cx="523875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グラフ↑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選択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361950</xdr:colOff>
          <xdr:row>0</xdr:row>
          <xdr:rowOff>28575</xdr:rowOff>
        </xdr:from>
        <xdr:to>
          <xdr:col>4</xdr:col>
          <xdr:colOff>190500</xdr:colOff>
          <xdr:row>3</xdr:row>
          <xdr:rowOff>0</xdr:rowOff>
        </xdr:to>
        <xdr:sp macro="" textlink="">
          <xdr:nvSpPr>
            <xdr:cNvPr id="7174" name="Spinner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0</xdr:colOff>
          <xdr:row>2</xdr:row>
          <xdr:rowOff>0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27</xdr:row>
          <xdr:rowOff>133350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同係数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95250</xdr:rowOff>
        </xdr:from>
        <xdr:to>
          <xdr:col>5</xdr:col>
          <xdr:colOff>228600</xdr:colOff>
          <xdr:row>29</xdr:row>
          <xdr:rowOff>0</xdr:rowOff>
        </xdr:to>
        <xdr:sp macro="" textlink="">
          <xdr:nvSpPr>
            <xdr:cNvPr id="7179" name="Option Butto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CO2排出量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27</xdr:row>
          <xdr:rowOff>95250</xdr:rowOff>
        </xdr:from>
        <xdr:to>
          <xdr:col>6</xdr:col>
          <xdr:colOff>619125</xdr:colOff>
          <xdr:row>29</xdr:row>
          <xdr:rowOff>0</xdr:rowOff>
        </xdr:to>
        <xdr:sp macro="" textlink="">
          <xdr:nvSpPr>
            <xdr:cNvPr id="7181" name="Option Butto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エネルギー使用量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10</xdr:col>
      <xdr:colOff>0</xdr:colOff>
      <xdr:row>38</xdr:row>
      <xdr:rowOff>0</xdr:rowOff>
    </xdr:to>
    <xdr:graphicFrame macro="">
      <xdr:nvGraphicFramePr>
        <xdr:cNvPr id="10043" name="グラフ 2">
          <a:extLst>
            <a:ext uri="{FF2B5EF4-FFF2-40B4-BE49-F238E27FC236}">
              <a16:creationId xmlns:a16="http://schemas.microsoft.com/office/drawing/2014/main" id="{00000000-0008-0000-0100-00003B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4</xdr:row>
      <xdr:rowOff>0</xdr:rowOff>
    </xdr:from>
    <xdr:to>
      <xdr:col>15</xdr:col>
      <xdr:colOff>0</xdr:colOff>
      <xdr:row>38</xdr:row>
      <xdr:rowOff>0</xdr:rowOff>
    </xdr:to>
    <xdr:graphicFrame macro="">
      <xdr:nvGraphicFramePr>
        <xdr:cNvPr id="10044" name="グラフ 3">
          <a:extLst>
            <a:ext uri="{FF2B5EF4-FFF2-40B4-BE49-F238E27FC236}">
              <a16:creationId xmlns:a16="http://schemas.microsoft.com/office/drawing/2014/main" id="{00000000-0008-0000-0100-00003C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</xdr:row>
      <xdr:rowOff>0</xdr:rowOff>
    </xdr:from>
    <xdr:to>
      <xdr:col>5</xdr:col>
      <xdr:colOff>0</xdr:colOff>
      <xdr:row>38</xdr:row>
      <xdr:rowOff>0</xdr:rowOff>
    </xdr:to>
    <xdr:graphicFrame macro="">
      <xdr:nvGraphicFramePr>
        <xdr:cNvPr id="10045" name="グラフ 4">
          <a:extLst>
            <a:ext uri="{FF2B5EF4-FFF2-40B4-BE49-F238E27FC236}">
              <a16:creationId xmlns:a16="http://schemas.microsoft.com/office/drawing/2014/main" id="{00000000-0008-0000-0100-00003D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12</xdr:row>
      <xdr:rowOff>0</xdr:rowOff>
    </xdr:to>
    <xdr:graphicFrame macro="">
      <xdr:nvGraphicFramePr>
        <xdr:cNvPr id="10046" name="グラフ 5">
          <a:extLst>
            <a:ext uri="{FF2B5EF4-FFF2-40B4-BE49-F238E27FC236}">
              <a16:creationId xmlns:a16="http://schemas.microsoft.com/office/drawing/2014/main" id="{00000000-0008-0000-0100-00003E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342900</xdr:colOff>
      <xdr:row>13</xdr:row>
      <xdr:rowOff>0</xdr:rowOff>
    </xdr:from>
    <xdr:to>
      <xdr:col>17</xdr:col>
      <xdr:colOff>0</xdr:colOff>
      <xdr:row>20</xdr:row>
      <xdr:rowOff>9525</xdr:rowOff>
    </xdr:to>
    <xdr:graphicFrame macro="">
      <xdr:nvGraphicFramePr>
        <xdr:cNvPr id="10047" name="グラフ 11">
          <a:extLst>
            <a:ext uri="{FF2B5EF4-FFF2-40B4-BE49-F238E27FC236}">
              <a16:creationId xmlns:a16="http://schemas.microsoft.com/office/drawing/2014/main" id="{00000000-0008-0000-0100-00003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21</xdr:row>
      <xdr:rowOff>0</xdr:rowOff>
    </xdr:from>
    <xdr:to>
      <xdr:col>17</xdr:col>
      <xdr:colOff>0</xdr:colOff>
      <xdr:row>28</xdr:row>
      <xdr:rowOff>0</xdr:rowOff>
    </xdr:to>
    <xdr:graphicFrame macro="">
      <xdr:nvGraphicFramePr>
        <xdr:cNvPr id="10048" name="グラフ 12">
          <a:extLst>
            <a:ext uri="{FF2B5EF4-FFF2-40B4-BE49-F238E27FC236}">
              <a16:creationId xmlns:a16="http://schemas.microsoft.com/office/drawing/2014/main" id="{00000000-0008-0000-0100-000040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29</xdr:row>
      <xdr:rowOff>0</xdr:rowOff>
    </xdr:from>
    <xdr:to>
      <xdr:col>17</xdr:col>
      <xdr:colOff>0</xdr:colOff>
      <xdr:row>36</xdr:row>
      <xdr:rowOff>28575</xdr:rowOff>
    </xdr:to>
    <xdr:graphicFrame macro="">
      <xdr:nvGraphicFramePr>
        <xdr:cNvPr id="10049" name="グラフ 13">
          <a:extLst>
            <a:ext uri="{FF2B5EF4-FFF2-40B4-BE49-F238E27FC236}">
              <a16:creationId xmlns:a16="http://schemas.microsoft.com/office/drawing/2014/main" id="{00000000-0008-0000-0100-000041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4</xdr:col>
          <xdr:colOff>0</xdr:colOff>
          <xdr:row>1</xdr:row>
          <xdr:rowOff>85725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2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>
    <xdr:from>
      <xdr:col>1</xdr:col>
      <xdr:colOff>21166</xdr:colOff>
      <xdr:row>4</xdr:row>
      <xdr:rowOff>0</xdr:rowOff>
    </xdr:from>
    <xdr:to>
      <xdr:col>21</xdr:col>
      <xdr:colOff>504823</xdr:colOff>
      <xdr:row>33</xdr:row>
      <xdr:rowOff>0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0</xdr:row>
          <xdr:rowOff>0</xdr:rowOff>
        </xdr:from>
        <xdr:to>
          <xdr:col>5</xdr:col>
          <xdr:colOff>0</xdr:colOff>
          <xdr:row>3</xdr:row>
          <xdr:rowOff>0</xdr:rowOff>
        </xdr:to>
        <xdr:sp macro="" textlink="">
          <xdr:nvSpPr>
            <xdr:cNvPr id="14339" name="Spinner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2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84666</xdr:colOff>
      <xdr:row>8</xdr:row>
      <xdr:rowOff>135467</xdr:rowOff>
    </xdr:from>
    <xdr:to>
      <xdr:col>3</xdr:col>
      <xdr:colOff>148166</xdr:colOff>
      <xdr:row>30</xdr:row>
      <xdr:rowOff>74084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92666" y="1585384"/>
          <a:ext cx="1079500" cy="3663950"/>
        </a:xfrm>
        <a:prstGeom prst="rect">
          <a:avLst/>
        </a:prstGeom>
        <a:solidFill>
          <a:srgbClr val="CCFFCC"/>
        </a:solidFill>
        <a:ln w="12700" cmpd="sng">
          <a:solidFill>
            <a:schemeClr val="bg1">
              <a:lumMod val="85000"/>
            </a:schemeClr>
          </a:solidFill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CO2</a:t>
          </a:r>
          <a:r>
            <a:rPr kumimoji="1" lang="ja-JP" altLang="en-US" sz="1200">
              <a:latin typeface="+mn-ea"/>
              <a:ea typeface="+mn-ea"/>
            </a:rPr>
            <a:t>削減に積極的にとりくみ、</a:t>
          </a:r>
          <a:r>
            <a:rPr kumimoji="1" lang="en-US" altLang="ja-JP" sz="1200">
              <a:latin typeface="+mn-ea"/>
              <a:ea typeface="+mn-ea"/>
            </a:rPr>
            <a:t>LED</a:t>
          </a:r>
          <a:r>
            <a:rPr kumimoji="1" lang="ja-JP" altLang="en-US" sz="1200">
              <a:latin typeface="+mn-ea"/>
              <a:ea typeface="+mn-ea"/>
            </a:rPr>
            <a:t>や省エネ機器、太陽光発電の導入、食料廃棄削減などで、法人全体</a:t>
          </a:r>
          <a:r>
            <a:rPr kumimoji="1" lang="en-US" altLang="ja-JP" sz="1200">
              <a:latin typeface="+mn-ea"/>
              <a:ea typeface="+mn-ea"/>
            </a:rPr>
            <a:t>5</a:t>
          </a:r>
          <a:r>
            <a:rPr kumimoji="1" lang="ja-JP" altLang="en-US" sz="1200">
              <a:latin typeface="+mn-ea"/>
              <a:ea typeface="+mn-ea"/>
            </a:rPr>
            <a:t>年間で</a:t>
          </a:r>
          <a:r>
            <a:rPr kumimoji="1" lang="en-US" altLang="ja-JP" sz="1200">
              <a:latin typeface="+mn-ea"/>
              <a:ea typeface="+mn-ea"/>
            </a:rPr>
            <a:t>CO2</a:t>
          </a:r>
          <a:r>
            <a:rPr kumimoji="1" lang="ja-JP" altLang="en-US" sz="1200">
              <a:latin typeface="+mn-ea"/>
              <a:ea typeface="+mn-ea"/>
            </a:rPr>
            <a:t>の</a:t>
          </a:r>
          <a:r>
            <a:rPr kumimoji="1" lang="en-US" altLang="ja-JP" sz="1200">
              <a:latin typeface="+mn-ea"/>
              <a:ea typeface="+mn-ea"/>
            </a:rPr>
            <a:t>12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ja-JP" altLang="en-US" sz="1200">
              <a:latin typeface="+mn-ea"/>
              <a:ea typeface="+mn-ea"/>
            </a:rPr>
            <a:t>削減、</a:t>
          </a:r>
          <a:r>
            <a:rPr kumimoji="1" lang="en-US" altLang="ja-JP" sz="1200">
              <a:latin typeface="+mn-ea"/>
              <a:ea typeface="+mn-ea"/>
            </a:rPr>
            <a:t>2030</a:t>
          </a:r>
          <a:r>
            <a:rPr kumimoji="1" lang="ja-JP" altLang="en-US" sz="1200">
              <a:latin typeface="+mn-ea"/>
              <a:ea typeface="+mn-ea"/>
            </a:rPr>
            <a:t>年までに</a:t>
          </a:r>
          <a:r>
            <a:rPr kumimoji="1" lang="en-US" altLang="ja-JP" sz="1200">
              <a:latin typeface="+mn-ea"/>
              <a:ea typeface="+mn-ea"/>
            </a:rPr>
            <a:t>50</a:t>
          </a:r>
          <a:r>
            <a:rPr kumimoji="1" lang="ja-JP" altLang="en-US" sz="1200">
              <a:latin typeface="+mn-ea"/>
              <a:ea typeface="+mn-ea"/>
            </a:rPr>
            <a:t>％削減。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en-US" altLang="ja-JP" sz="1200">
              <a:latin typeface="+mn-ea"/>
              <a:ea typeface="+mn-ea"/>
            </a:rPr>
            <a:t>2050</a:t>
          </a:r>
          <a:r>
            <a:rPr kumimoji="1" lang="ja-JP" altLang="en-US" sz="1200">
              <a:latin typeface="+mn-ea"/>
              <a:ea typeface="+mn-ea"/>
            </a:rPr>
            <a:t>年に実質０（</a:t>
          </a:r>
          <a:r>
            <a:rPr kumimoji="1" lang="en-US" altLang="ja-JP" sz="1200">
              <a:latin typeface="+mn-ea"/>
              <a:ea typeface="+mn-ea"/>
            </a:rPr>
            <a:t>2013</a:t>
          </a:r>
          <a:r>
            <a:rPr kumimoji="1" lang="ja-JP" altLang="en-US" sz="1200">
              <a:latin typeface="+mn-ea"/>
              <a:ea typeface="+mn-ea"/>
            </a:rPr>
            <a:t>年比）を実現します。</a:t>
          </a:r>
          <a:br>
            <a:rPr kumimoji="1" lang="en-US" altLang="ja-JP" sz="1200">
              <a:latin typeface="+mn-ea"/>
              <a:ea typeface="+mn-ea"/>
            </a:rPr>
          </a:br>
          <a:r>
            <a:rPr kumimoji="1" lang="ja-JP" altLang="en-US" sz="900">
              <a:latin typeface="+mn-ea"/>
              <a:ea typeface="+mn-ea"/>
            </a:rPr>
            <a:t>（</a:t>
          </a:r>
          <a:r>
            <a:rPr lang="en-US" altLang="ja-JP" sz="900">
              <a:latin typeface="+mn-ea"/>
              <a:ea typeface="+mn-ea"/>
            </a:rPr>
            <a:t>SDGs</a:t>
          </a:r>
          <a:r>
            <a:rPr lang="ja-JP" altLang="en-US" sz="900">
              <a:latin typeface="+mn-ea"/>
              <a:ea typeface="+mn-ea"/>
            </a:rPr>
            <a:t>宣言書</a:t>
          </a:r>
          <a:r>
            <a:rPr kumimoji="1" lang="ja-JP" altLang="en-US" sz="900">
              <a:latin typeface="+mn-ea"/>
              <a:ea typeface="+mn-ea"/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15</xdr:col>
      <xdr:colOff>0</xdr:colOff>
      <xdr:row>16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3"/>
  <sheetViews>
    <sheetView showGridLines="0" showRowColHeaders="0" showZeros="0" tabSelected="1" zoomScaleNormal="100" workbookViewId="0">
      <selection activeCell="E3" sqref="E3"/>
    </sheetView>
  </sheetViews>
  <sheetFormatPr defaultColWidth="9" defaultRowHeight="13.5"/>
  <cols>
    <col min="1" max="1" width="2.625" style="99" customWidth="1"/>
    <col min="2" max="17" width="8.625" style="4" customWidth="1"/>
    <col min="18" max="16384" width="9" style="4"/>
  </cols>
  <sheetData>
    <row r="1" spans="1:18">
      <c r="A1" s="100">
        <v>33</v>
      </c>
      <c r="B1" s="5"/>
      <c r="C1" s="5"/>
      <c r="D1" s="5"/>
      <c r="E1" s="52">
        <v>5</v>
      </c>
      <c r="O1" s="5"/>
      <c r="P1" s="5"/>
      <c r="Q1" s="5"/>
    </row>
    <row r="2" spans="1:18" ht="18.75" customHeight="1">
      <c r="A2" s="99">
        <f>VLOOKUP(A1,mas!A:C,2,FALSE)</f>
        <v>99</v>
      </c>
      <c r="B2" s="5"/>
      <c r="C2" s="5"/>
      <c r="D2" s="5"/>
      <c r="E2" s="5">
        <f>VLOOKUP(E1,mas!A:F,6,FALSE)</f>
        <v>2024</v>
      </c>
      <c r="O2" s="5"/>
      <c r="P2" s="5"/>
      <c r="Q2" s="5"/>
    </row>
    <row r="3" spans="1:18">
      <c r="B3" s="5"/>
      <c r="C3" s="5"/>
      <c r="D3" s="5"/>
      <c r="E3" s="5"/>
      <c r="O3" s="5"/>
      <c r="P3" s="5"/>
    </row>
    <row r="4" spans="1:18" ht="23.25" customHeight="1">
      <c r="C4" s="6"/>
      <c r="D4" s="6"/>
      <c r="E4" s="6"/>
      <c r="F4" s="6"/>
      <c r="G4" s="135" t="str">
        <f>E2&amp;"年度  温室効果ガス排出量削減到達"</f>
        <v>2024年度  温室効果ガス排出量削減到達</v>
      </c>
      <c r="H4" s="135"/>
      <c r="I4" s="135"/>
      <c r="J4" s="135"/>
      <c r="K4" s="135"/>
      <c r="L4" s="135"/>
      <c r="M4" s="6"/>
      <c r="N4" s="6"/>
      <c r="O4" s="6"/>
      <c r="P4" s="6"/>
      <c r="Q4" s="6"/>
    </row>
    <row r="5" spans="1:18">
      <c r="B5" s="12" t="s">
        <v>34</v>
      </c>
      <c r="C5" s="125" t="str">
        <f>VLOOKUP(A2,mas!B:C,2,FALSE)</f>
        <v>京都保健会（市＋府）</v>
      </c>
      <c r="D5" s="125"/>
      <c r="E5" s="125"/>
      <c r="N5" s="5"/>
    </row>
    <row r="6" spans="1:18">
      <c r="C6" s="7"/>
      <c r="D6" s="7"/>
      <c r="E6" s="7"/>
      <c r="N6" s="5"/>
      <c r="O6" s="5"/>
      <c r="P6" s="5"/>
    </row>
    <row r="7" spans="1:18">
      <c r="C7" s="7"/>
      <c r="D7" s="7"/>
      <c r="E7" s="7"/>
      <c r="N7" s="5"/>
      <c r="O7" s="5"/>
      <c r="P7" s="5"/>
    </row>
    <row r="8" spans="1:18">
      <c r="B8" s="8" t="s">
        <v>40</v>
      </c>
      <c r="C8" s="8"/>
      <c r="O8" s="5"/>
      <c r="P8" s="126" t="s">
        <v>20</v>
      </c>
      <c r="Q8" s="126"/>
    </row>
    <row r="9" spans="1:18">
      <c r="B9" s="123">
        <f>E2</f>
        <v>2024</v>
      </c>
      <c r="C9" s="124"/>
      <c r="D9" s="68" t="s">
        <v>35</v>
      </c>
      <c r="E9" s="68" t="str">
        <f>B9&amp;"/4月"</f>
        <v>2024/4月</v>
      </c>
      <c r="F9" s="68" t="s">
        <v>1</v>
      </c>
      <c r="G9" s="68" t="s">
        <v>2</v>
      </c>
      <c r="H9" s="68" t="s">
        <v>3</v>
      </c>
      <c r="I9" s="68" t="s">
        <v>4</v>
      </c>
      <c r="J9" s="68" t="s">
        <v>5</v>
      </c>
      <c r="K9" s="68" t="s">
        <v>6</v>
      </c>
      <c r="L9" s="68" t="s">
        <v>7</v>
      </c>
      <c r="M9" s="68" t="s">
        <v>8</v>
      </c>
      <c r="N9" s="68" t="str">
        <f>B9+1&amp;"/1月"</f>
        <v>2025/1月</v>
      </c>
      <c r="O9" s="68" t="s">
        <v>10</v>
      </c>
      <c r="P9" s="68" t="s">
        <v>11</v>
      </c>
      <c r="Q9" s="74" t="s">
        <v>28</v>
      </c>
    </row>
    <row r="10" spans="1:18" ht="15" customHeight="1">
      <c r="A10" s="99">
        <v>1</v>
      </c>
      <c r="B10" s="127" t="s">
        <v>12</v>
      </c>
      <c r="C10" s="128"/>
      <c r="D10" s="68" t="s">
        <v>13</v>
      </c>
      <c r="E10" s="54">
        <f>IFERROR(VLOOKUP($E$2*1000+$A$2*10+$A10,table!$A:$R,E$17,FALSE),0)</f>
        <v>4.6202000000000005</v>
      </c>
      <c r="F10" s="54">
        <f>IFERROR(VLOOKUP($E$2*1000+$A$2*10+$A10,table!$A:$R,F$17,FALSE),0)</f>
        <v>4.3094000000000001</v>
      </c>
      <c r="G10" s="54">
        <f>IFERROR(VLOOKUP($E$2*1000+$A$2*10+$A10,table!$A:$R,G$17,FALSE),0)</f>
        <v>5.0279999999999996</v>
      </c>
      <c r="H10" s="54">
        <f>IFERROR(VLOOKUP($E$2*1000+$A$2*10+$A10,table!$A:$R,H$17,FALSE),0)</f>
        <v>5.7277000000000005</v>
      </c>
      <c r="I10" s="54">
        <f>IFERROR(VLOOKUP($E$2*1000+$A$2*10+$A10,table!$A:$R,I$17,FALSE),0)</f>
        <v>5.7191000000000001</v>
      </c>
      <c r="J10" s="54">
        <f>IFERROR(VLOOKUP($E$2*1000+$A$2*10+$A10,table!$A:$R,J$17,FALSE),0)</f>
        <v>5.7038000000000011</v>
      </c>
      <c r="K10" s="54">
        <f>IFERROR(VLOOKUP($E$2*1000+$A$2*10+$A10,table!$A:$R,K$17,FALSE),0)</f>
        <v>5.1306000000000003</v>
      </c>
      <c r="L10" s="54">
        <f>IFERROR(VLOOKUP($E$2*1000+$A$2*10+$A10,table!$A:$R,L$17,FALSE),0)</f>
        <v>4.5620999999999992</v>
      </c>
      <c r="M10" s="54">
        <f>IFERROR(VLOOKUP($E$2*1000+$A$2*10+$A10,table!$A:$R,M$17,FALSE),0)</f>
        <v>4.652000000000001</v>
      </c>
      <c r="N10" s="54">
        <f>IFERROR(VLOOKUP($E$2*1000+$A$2*10+$A10,table!$A:$R,N$17,FALSE),0)</f>
        <v>4.3557999999999995</v>
      </c>
      <c r="O10" s="54">
        <f>IFERROR(VLOOKUP($E$2*1000+$A$2*10+$A10,table!$A:$R,O$17,FALSE),0)</f>
        <v>4.6279000000000003</v>
      </c>
      <c r="P10" s="54">
        <f>IFERROR(VLOOKUP($E$2*1000+$A$2*10+$A10,table!$A:$R,P$17,FALSE),0)</f>
        <v>4.2514000000000003</v>
      </c>
      <c r="Q10" s="9">
        <f t="shared" ref="Q10:Q16" si="0">SUM(E10:P10)</f>
        <v>58.688000000000002</v>
      </c>
      <c r="R10" s="75"/>
    </row>
    <row r="11" spans="1:18" ht="15" customHeight="1">
      <c r="A11" s="99">
        <v>2</v>
      </c>
      <c r="B11" s="127" t="s">
        <v>21</v>
      </c>
      <c r="C11" s="128"/>
      <c r="D11" s="68" t="s">
        <v>13</v>
      </c>
      <c r="E11" s="54">
        <f>IFERROR(VLOOKUP($E$2*1000+$A$2*10+$A11,table!$A:$R,E$17,FALSE),0)</f>
        <v>0</v>
      </c>
      <c r="F11" s="54">
        <f>IFERROR(VLOOKUP($E$2*1000+$A$2*10+$A11,table!$A:$R,F$17,FALSE),0)</f>
        <v>0</v>
      </c>
      <c r="G11" s="54">
        <f>IFERROR(VLOOKUP($E$2*1000+$A$2*10+$A11,table!$A:$R,G$17,FALSE),0)</f>
        <v>0</v>
      </c>
      <c r="H11" s="54">
        <f>IFERROR(VLOOKUP($E$2*1000+$A$2*10+$A11,table!$A:$R,H$17,FALSE),0)</f>
        <v>0</v>
      </c>
      <c r="I11" s="54">
        <f>IFERROR(VLOOKUP($E$2*1000+$A$2*10+$A11,table!$A:$R,I$17,FALSE),0)</f>
        <v>0</v>
      </c>
      <c r="J11" s="54">
        <f>IFERROR(VLOOKUP($E$2*1000+$A$2*10+$A11,table!$A:$R,J$17,FALSE),0)</f>
        <v>0</v>
      </c>
      <c r="K11" s="54">
        <f>IFERROR(VLOOKUP($E$2*1000+$A$2*10+$A11,table!$A:$R,K$17,FALSE),0)</f>
        <v>0</v>
      </c>
      <c r="L11" s="54">
        <f>IFERROR(VLOOKUP($E$2*1000+$A$2*10+$A11,table!$A:$R,L$17,FALSE),0)</f>
        <v>0.14599999999999999</v>
      </c>
      <c r="M11" s="54">
        <f>IFERROR(VLOOKUP($E$2*1000+$A$2*10+$A11,table!$A:$R,M$17,FALSE),0)</f>
        <v>0.32600000000000001</v>
      </c>
      <c r="N11" s="54">
        <f>IFERROR(VLOOKUP($E$2*1000+$A$2*10+$A11,table!$A:$R,N$17,FALSE),0)</f>
        <v>0.61799999999999999</v>
      </c>
      <c r="O11" s="54">
        <f>IFERROR(VLOOKUP($E$2*1000+$A$2*10+$A11,table!$A:$R,O$17,FALSE),0)</f>
        <v>0.1195</v>
      </c>
      <c r="P11" s="54">
        <f>IFERROR(VLOOKUP($E$2*1000+$A$2*10+$A11,table!$A:$R,P$17,FALSE),0)</f>
        <v>0.4</v>
      </c>
      <c r="Q11" s="9">
        <f t="shared" si="0"/>
        <v>1.6094999999999997</v>
      </c>
      <c r="R11" s="75"/>
    </row>
    <row r="12" spans="1:18" ht="15" customHeight="1">
      <c r="A12" s="99">
        <v>3</v>
      </c>
      <c r="B12" s="127" t="s">
        <v>22</v>
      </c>
      <c r="C12" s="128"/>
      <c r="D12" s="68" t="s">
        <v>13</v>
      </c>
      <c r="E12" s="54">
        <f>IFERROR(VLOOKUP($E$2*1000+$A$2*10+$A12,table!$A:$R,E$17,FALSE),0)</f>
        <v>0.247</v>
      </c>
      <c r="F12" s="54">
        <f>IFERROR(VLOOKUP($E$2*1000+$A$2*10+$A12,table!$A:$R,F$17,FALSE),0)</f>
        <v>0.32300000000000001</v>
      </c>
      <c r="G12" s="54">
        <f>IFERROR(VLOOKUP($E$2*1000+$A$2*10+$A12,table!$A:$R,G$17,FALSE),0)</f>
        <v>0.44090000000000001</v>
      </c>
      <c r="H12" s="54">
        <f>IFERROR(VLOOKUP($E$2*1000+$A$2*10+$A12,table!$A:$R,H$17,FALSE),0)</f>
        <v>0.35700000000000004</v>
      </c>
      <c r="I12" s="54">
        <f>IFERROR(VLOOKUP($E$2*1000+$A$2*10+$A12,table!$A:$R,I$17,FALSE),0)</f>
        <v>0.53400000000000003</v>
      </c>
      <c r="J12" s="54">
        <f>IFERROR(VLOOKUP($E$2*1000+$A$2*10+$A12,table!$A:$R,J$17,FALSE),0)</f>
        <v>0.34939999999999999</v>
      </c>
      <c r="K12" s="54">
        <f>IFERROR(VLOOKUP($E$2*1000+$A$2*10+$A12,table!$A:$R,K$17,FALSE),0)</f>
        <v>0.44199999999999995</v>
      </c>
      <c r="L12" s="54">
        <f>IFERROR(VLOOKUP($E$2*1000+$A$2*10+$A12,table!$A:$R,L$17,FALSE),0)</f>
        <v>0.28000000000000003</v>
      </c>
      <c r="M12" s="54">
        <f>IFERROR(VLOOKUP($E$2*1000+$A$2*10+$A12,table!$A:$R,M$17,FALSE),0)</f>
        <v>0.25670000000000004</v>
      </c>
      <c r="N12" s="54">
        <f>IFERROR(VLOOKUP($E$2*1000+$A$2*10+$A12,table!$A:$R,N$17,FALSE),0)</f>
        <v>0.35699999999999998</v>
      </c>
      <c r="O12" s="54">
        <f>IFERROR(VLOOKUP($E$2*1000+$A$2*10+$A12,table!$A:$R,O$17,FALSE),0)</f>
        <v>0.24199999999999999</v>
      </c>
      <c r="P12" s="54">
        <f>IFERROR(VLOOKUP($E$2*1000+$A$2*10+$A12,table!$A:$R,P$17,FALSE),0)</f>
        <v>0.309</v>
      </c>
      <c r="Q12" s="9">
        <f t="shared" si="0"/>
        <v>4.1379999999999999</v>
      </c>
      <c r="R12" s="75"/>
    </row>
    <row r="13" spans="1:18" ht="15" hidden="1" customHeight="1">
      <c r="A13" s="99">
        <v>4</v>
      </c>
      <c r="B13" s="127" t="s">
        <v>23</v>
      </c>
      <c r="C13" s="128"/>
      <c r="D13" s="68" t="s">
        <v>13</v>
      </c>
      <c r="E13" s="54">
        <f>IFERROR(VLOOKUP($E$2*1000+$A$2*10+$A13,table!$A:$R,E$17,FALSE),0)</f>
        <v>0</v>
      </c>
      <c r="F13" s="54">
        <f>IFERROR(VLOOKUP($E$2*1000+$A$2*10+$A13,table!$A:$R,F$17,FALSE),0)</f>
        <v>0</v>
      </c>
      <c r="G13" s="54">
        <f>IFERROR(VLOOKUP($E$2*1000+$A$2*10+$A13,table!$A:$R,G$17,FALSE),0)</f>
        <v>0</v>
      </c>
      <c r="H13" s="54">
        <f>IFERROR(VLOOKUP($E$2*1000+$A$2*10+$A13,table!$A:$R,H$17,FALSE),0)</f>
        <v>0</v>
      </c>
      <c r="I13" s="54">
        <f>IFERROR(VLOOKUP($E$2*1000+$A$2*10+$A13,table!$A:$R,I$17,FALSE),0)</f>
        <v>0</v>
      </c>
      <c r="J13" s="54">
        <f>IFERROR(VLOOKUP($E$2*1000+$A$2*10+$A13,table!$A:$R,J$17,FALSE),0)</f>
        <v>0</v>
      </c>
      <c r="K13" s="54">
        <f>IFERROR(VLOOKUP($E$2*1000+$A$2*10+$A13,table!$A:$R,K$17,FALSE),0)</f>
        <v>0</v>
      </c>
      <c r="L13" s="54">
        <f>IFERROR(VLOOKUP($E$2*1000+$A$2*10+$A13,table!$A:$R,L$17,FALSE),0)</f>
        <v>0</v>
      </c>
      <c r="M13" s="54">
        <f>IFERROR(VLOOKUP($E$2*1000+$A$2*10+$A13,table!$A:$R,M$17,FALSE),0)</f>
        <v>0</v>
      </c>
      <c r="N13" s="54">
        <f>IFERROR(VLOOKUP($E$2*1000+$A$2*10+$A13,table!$A:$R,N$17,FALSE),0)</f>
        <v>0</v>
      </c>
      <c r="O13" s="54">
        <f>IFERROR(VLOOKUP($E$2*1000+$A$2*10+$A13,table!$A:$R,O$17,FALSE),0)</f>
        <v>0</v>
      </c>
      <c r="P13" s="54">
        <f>IFERROR(VLOOKUP($E$2*1000+$A$2*10+$A13,table!$A:$R,P$17,FALSE),0)</f>
        <v>0</v>
      </c>
      <c r="Q13" s="9">
        <f t="shared" si="0"/>
        <v>0</v>
      </c>
      <c r="R13" s="75"/>
    </row>
    <row r="14" spans="1:18" ht="15" customHeight="1">
      <c r="A14" s="99">
        <v>5</v>
      </c>
      <c r="B14" s="127" t="s">
        <v>14</v>
      </c>
      <c r="C14" s="128"/>
      <c r="D14" s="68" t="s">
        <v>24</v>
      </c>
      <c r="E14" s="54">
        <f>IFERROR(VLOOKUP($E$2*1000+$A$2*10+$A14,table!$A:$R,E$17,FALSE),0)</f>
        <v>1.3019999999999998</v>
      </c>
      <c r="F14" s="54">
        <f>IFERROR(VLOOKUP($E$2*1000+$A$2*10+$A14,table!$A:$R,F$17,FALSE),0)</f>
        <v>1.0939999999999999</v>
      </c>
      <c r="G14" s="54">
        <f>IFERROR(VLOOKUP($E$2*1000+$A$2*10+$A14,table!$A:$R,G$17,FALSE),0)</f>
        <v>1.4169999999999998</v>
      </c>
      <c r="H14" s="54">
        <f>IFERROR(VLOOKUP($E$2*1000+$A$2*10+$A14,table!$A:$R,H$17,FALSE),0)</f>
        <v>1.6560000000000001</v>
      </c>
      <c r="I14" s="54">
        <f>IFERROR(VLOOKUP($E$2*1000+$A$2*10+$A14,table!$A:$R,I$17,FALSE),0)</f>
        <v>1.6319999999999999</v>
      </c>
      <c r="J14" s="54">
        <f>IFERROR(VLOOKUP($E$2*1000+$A$2*10+$A14,table!$A:$R,J$17,FALSE),0)</f>
        <v>1.444</v>
      </c>
      <c r="K14" s="54">
        <f>IFERROR(VLOOKUP($E$2*1000+$A$2*10+$A14,table!$A:$R,K$17,FALSE),0)</f>
        <v>0.93500000000000005</v>
      </c>
      <c r="L14" s="54">
        <f>IFERROR(VLOOKUP($E$2*1000+$A$2*10+$A14,table!$A:$R,L$17,FALSE),0)</f>
        <v>1.46</v>
      </c>
      <c r="M14" s="54">
        <f>IFERROR(VLOOKUP($E$2*1000+$A$2*10+$A14,table!$A:$R,M$17,FALSE),0)</f>
        <v>1.6970000000000001</v>
      </c>
      <c r="N14" s="54">
        <f>IFERROR(VLOOKUP($E$2*1000+$A$2*10+$A14,table!$A:$R,N$17,FALSE),0)</f>
        <v>1.9650000000000001</v>
      </c>
      <c r="O14" s="54">
        <f>IFERROR(VLOOKUP($E$2*1000+$A$2*10+$A14,table!$A:$R,O$17,FALSE),0)</f>
        <v>1.9239999999999999</v>
      </c>
      <c r="P14" s="54">
        <f>IFERROR(VLOOKUP($E$2*1000+$A$2*10+$A14,table!$A:$R,P$17,FALSE),0)</f>
        <v>1.5419999999999998</v>
      </c>
      <c r="Q14" s="9">
        <f t="shared" si="0"/>
        <v>18.067999999999998</v>
      </c>
      <c r="R14" s="75"/>
    </row>
    <row r="15" spans="1:18" ht="15" customHeight="1">
      <c r="A15" s="99">
        <v>6</v>
      </c>
      <c r="B15" s="127" t="s">
        <v>15</v>
      </c>
      <c r="C15" s="128"/>
      <c r="D15" s="68" t="s">
        <v>25</v>
      </c>
      <c r="E15" s="54">
        <f>IFERROR(VLOOKUP($E$2*1000+$A$2*10+$A15,table!$A:$R,E$17,FALSE),0)</f>
        <v>22.277999999999999</v>
      </c>
      <c r="F15" s="54">
        <f>IFERROR(VLOOKUP($E$2*1000+$A$2*10+$A15,table!$A:$R,F$17,FALSE),0)</f>
        <v>15.49</v>
      </c>
      <c r="G15" s="54">
        <f>IFERROR(VLOOKUP($E$2*1000+$A$2*10+$A15,table!$A:$R,G$17,FALSE),0)</f>
        <v>19.042000000000002</v>
      </c>
      <c r="H15" s="54">
        <f>IFERROR(VLOOKUP($E$2*1000+$A$2*10+$A15,table!$A:$R,H$17,FALSE),0)</f>
        <v>24.954000000000001</v>
      </c>
      <c r="I15" s="54">
        <f>IFERROR(VLOOKUP($E$2*1000+$A$2*10+$A15,table!$A:$R,I$17,FALSE),0)</f>
        <v>32.942</v>
      </c>
      <c r="J15" s="54">
        <f>IFERROR(VLOOKUP($E$2*1000+$A$2*10+$A15,table!$A:$R,J$17,FALSE),0)</f>
        <v>30.621000000000002</v>
      </c>
      <c r="K15" s="54">
        <f>IFERROR(VLOOKUP($E$2*1000+$A$2*10+$A15,table!$A:$R,K$17,FALSE),0)</f>
        <v>23.692000000000004</v>
      </c>
      <c r="L15" s="54">
        <f>IFERROR(VLOOKUP($E$2*1000+$A$2*10+$A15,table!$A:$R,L$17,FALSE),0)</f>
        <v>18.311000000000003</v>
      </c>
      <c r="M15" s="54">
        <f>IFERROR(VLOOKUP($E$2*1000+$A$2*10+$A15,table!$A:$R,M$17,FALSE),0)</f>
        <v>24.876000000000001</v>
      </c>
      <c r="N15" s="54">
        <f>IFERROR(VLOOKUP($E$2*1000+$A$2*10+$A15,table!$A:$R,N$17,FALSE),0)</f>
        <v>31.220000000000006</v>
      </c>
      <c r="O15" s="54">
        <f>IFERROR(VLOOKUP($E$2*1000+$A$2*10+$A15,table!$A:$R,O$17,FALSE),0)</f>
        <v>34.434999999999995</v>
      </c>
      <c r="P15" s="54">
        <f>IFERROR(VLOOKUP($E$2*1000+$A$2*10+$A15,table!$A:$R,P$17,FALSE),0)</f>
        <v>28.560000000000002</v>
      </c>
      <c r="Q15" s="9">
        <f t="shared" si="0"/>
        <v>306.42100000000005</v>
      </c>
      <c r="R15" s="75"/>
    </row>
    <row r="16" spans="1:18" ht="15" customHeight="1">
      <c r="A16" s="99">
        <v>7</v>
      </c>
      <c r="B16" s="130" t="s">
        <v>26</v>
      </c>
      <c r="C16" s="131"/>
      <c r="D16" s="10" t="s">
        <v>27</v>
      </c>
      <c r="E16" s="55">
        <f>IFERROR(VLOOKUP($E$2*1000+$A$2*10+$A16,table!$A:$R,E$17,FALSE),0)</f>
        <v>495.9729999999999</v>
      </c>
      <c r="F16" s="55">
        <f>IFERROR(VLOOKUP($E$2*1000+$A$2*10+$A16,table!$A:$R,F$17,FALSE),0)</f>
        <v>480.34200000000004</v>
      </c>
      <c r="G16" s="55">
        <f>IFERROR(VLOOKUP($E$2*1000+$A$2*10+$A16,table!$A:$R,G$17,FALSE),0)</f>
        <v>525.88800000000003</v>
      </c>
      <c r="H16" s="55">
        <f>IFERROR(VLOOKUP($E$2*1000+$A$2*10+$A16,table!$A:$R,H$17,FALSE),0)</f>
        <v>706.99699999999984</v>
      </c>
      <c r="I16" s="55">
        <f>IFERROR(VLOOKUP($E$2*1000+$A$2*10+$A16,table!$A:$R,I$17,FALSE),0)</f>
        <v>745.43299999999999</v>
      </c>
      <c r="J16" s="55">
        <f>IFERROR(VLOOKUP($E$2*1000+$A$2*10+$A16,table!$A:$R,J$17,FALSE),0)</f>
        <v>669.37300000000005</v>
      </c>
      <c r="K16" s="55">
        <f>IFERROR(VLOOKUP($E$2*1000+$A$2*10+$A16,table!$A:$R,K$17,FALSE),0)</f>
        <v>524.59199999999987</v>
      </c>
      <c r="L16" s="55">
        <f>IFERROR(VLOOKUP($E$2*1000+$A$2*10+$A16,table!$A:$R,L$17,FALSE),0)</f>
        <v>507.70500000000004</v>
      </c>
      <c r="M16" s="55">
        <f>IFERROR(VLOOKUP($E$2*1000+$A$2*10+$A16,table!$A:$R,M$17,FALSE),0)</f>
        <v>681.10699999999997</v>
      </c>
      <c r="N16" s="55">
        <f>IFERROR(VLOOKUP($E$2*1000+$A$2*10+$A16,table!$A:$R,N$17,FALSE),0)</f>
        <v>743.30199999999991</v>
      </c>
      <c r="O16" s="55">
        <f>IFERROR(VLOOKUP($E$2*1000+$A$2*10+$A16,table!$A:$R,O$17,FALSE),0)</f>
        <v>726.14200000000005</v>
      </c>
      <c r="P16" s="55">
        <f>IFERROR(VLOOKUP($E$2*1000+$A$2*10+$A16,table!$A:$R,P$17,FALSE),0)</f>
        <v>638.39600000000007</v>
      </c>
      <c r="Q16" s="11">
        <f t="shared" si="0"/>
        <v>7445.2499999999991</v>
      </c>
      <c r="R16" s="75"/>
    </row>
    <row r="17" spans="1:17">
      <c r="D17" s="13"/>
      <c r="E17" s="5">
        <v>7</v>
      </c>
      <c r="F17" s="5">
        <v>8</v>
      </c>
      <c r="G17" s="5">
        <v>9</v>
      </c>
      <c r="H17" s="5">
        <v>10</v>
      </c>
      <c r="I17" s="5">
        <v>11</v>
      </c>
      <c r="J17" s="5">
        <v>12</v>
      </c>
      <c r="K17" s="5">
        <v>13</v>
      </c>
      <c r="L17" s="5">
        <v>14</v>
      </c>
      <c r="M17" s="5">
        <v>15</v>
      </c>
      <c r="N17" s="5">
        <v>16</v>
      </c>
      <c r="O17" s="5">
        <v>17</v>
      </c>
      <c r="P17" s="5">
        <v>18</v>
      </c>
      <c r="Q17" s="13"/>
    </row>
    <row r="18" spans="1:17">
      <c r="B18" s="123">
        <f>B9-1</f>
        <v>2023</v>
      </c>
      <c r="C18" s="124"/>
      <c r="D18" s="68" t="s">
        <v>36</v>
      </c>
      <c r="E18" s="68" t="str">
        <f>B18&amp;"/4月"</f>
        <v>2023/4月</v>
      </c>
      <c r="F18" s="68" t="s">
        <v>1</v>
      </c>
      <c r="G18" s="68" t="s">
        <v>2</v>
      </c>
      <c r="H18" s="68" t="s">
        <v>3</v>
      </c>
      <c r="I18" s="68" t="s">
        <v>4</v>
      </c>
      <c r="J18" s="68" t="s">
        <v>5</v>
      </c>
      <c r="K18" s="68" t="s">
        <v>6</v>
      </c>
      <c r="L18" s="68" t="s">
        <v>7</v>
      </c>
      <c r="M18" s="68" t="s">
        <v>8</v>
      </c>
      <c r="N18" s="68" t="str">
        <f>B18+1&amp;"/1月"</f>
        <v>2024/1月</v>
      </c>
      <c r="O18" s="68" t="s">
        <v>10</v>
      </c>
      <c r="P18" s="68" t="s">
        <v>11</v>
      </c>
      <c r="Q18" s="74" t="s">
        <v>28</v>
      </c>
    </row>
    <row r="19" spans="1:17" ht="15" customHeight="1">
      <c r="A19" s="99">
        <v>1</v>
      </c>
      <c r="B19" s="127" t="s">
        <v>12</v>
      </c>
      <c r="C19" s="128"/>
      <c r="D19" s="68" t="s">
        <v>13</v>
      </c>
      <c r="E19" s="14">
        <f>IFERROR(VLOOKUP(($E$2-1)*1000+$A$2*10+$A19,table!$A:$R,E$17,FALSE),0)</f>
        <v>4.2055000000000007</v>
      </c>
      <c r="F19" s="14">
        <f>IFERROR(VLOOKUP(($E$2-1)*1000+$A$2*10+$A19,table!$A:$R,F$17,FALSE),0)</f>
        <v>4.2959999999999994</v>
      </c>
      <c r="G19" s="14">
        <f>IFERROR(VLOOKUP(($E$2-1)*1000+$A$2*10+$A19,table!$A:$R,G$17,FALSE),0)</f>
        <v>4.8929000000000009</v>
      </c>
      <c r="H19" s="14">
        <f>IFERROR(VLOOKUP(($E$2-1)*1000+$A$2*10+$A19,table!$A:$R,H$17,FALSE),0)</f>
        <v>5.3520000000000003</v>
      </c>
      <c r="I19" s="14">
        <f>IFERROR(VLOOKUP(($E$2-1)*1000+$A$2*10+$A19,table!$A:$R,I$17,FALSE),0)</f>
        <v>5.7324000000000002</v>
      </c>
      <c r="J19" s="14">
        <f>IFERROR(VLOOKUP(($E$2-1)*1000+$A$2*10+$A19,table!$A:$R,J$17,FALSE),0)</f>
        <v>5.4597999999999995</v>
      </c>
      <c r="K19" s="14">
        <f>IFERROR(VLOOKUP(($E$2-1)*1000+$A$2*10+$A19,table!$A:$R,K$17,FALSE),0)</f>
        <v>4.8367000000000004</v>
      </c>
      <c r="L19" s="14">
        <f>IFERROR(VLOOKUP(($E$2-1)*1000+$A$2*10+$A19,table!$A:$R,L$17,FALSE),0)</f>
        <v>4.5799000000000003</v>
      </c>
      <c r="M19" s="14">
        <f>IFERROR(VLOOKUP(($E$2-1)*1000+$A$2*10+$A19,table!$A:$R,M$17,FALSE),0)</f>
        <v>4.5711999999999993</v>
      </c>
      <c r="N19" s="14">
        <f>IFERROR(VLOOKUP(($E$2-1)*1000+$A$2*10+$A19,table!$A:$R,N$17,FALSE),0)</f>
        <v>4.4767000000000001</v>
      </c>
      <c r="O19" s="14">
        <f>IFERROR(VLOOKUP(($E$2-1)*1000+$A$2*10+$A19,table!$A:$R,O$17,FALSE),0)</f>
        <v>4.375</v>
      </c>
      <c r="P19" s="14">
        <f>IFERROR(VLOOKUP(($E$2-1)*1000+$A$2*10+$A19,table!$A:$R,P$17,FALSE),0)</f>
        <v>4.6136999999999997</v>
      </c>
      <c r="Q19" s="9">
        <f t="shared" ref="Q19:Q25" si="1">SUM(E19:P19)</f>
        <v>57.391800000000003</v>
      </c>
    </row>
    <row r="20" spans="1:17" ht="15" customHeight="1">
      <c r="A20" s="99">
        <v>2</v>
      </c>
      <c r="B20" s="127" t="s">
        <v>21</v>
      </c>
      <c r="C20" s="128"/>
      <c r="D20" s="68" t="s">
        <v>13</v>
      </c>
      <c r="E20" s="14">
        <f>IFERROR(VLOOKUP(($E$2-1)*1000+$A$2*10+$A20,table!$A:$R,E$17,FALSE),0)</f>
        <v>0.38500000000000001</v>
      </c>
      <c r="F20" s="14">
        <f>IFERROR(VLOOKUP(($E$2-1)*1000+$A$2*10+$A20,table!$A:$R,F$17,FALSE),0)</f>
        <v>0</v>
      </c>
      <c r="G20" s="14">
        <f>IFERROR(VLOOKUP(($E$2-1)*1000+$A$2*10+$A20,table!$A:$R,G$17,FALSE),0)</f>
        <v>0.22</v>
      </c>
      <c r="H20" s="14">
        <f>IFERROR(VLOOKUP(($E$2-1)*1000+$A$2*10+$A20,table!$A:$R,H$17,FALSE),0)</f>
        <v>0.998</v>
      </c>
      <c r="I20" s="14">
        <f>IFERROR(VLOOKUP(($E$2-1)*1000+$A$2*10+$A20,table!$A:$R,I$17,FALSE),0)</f>
        <v>1.0369999999999999</v>
      </c>
      <c r="J20" s="14">
        <f>IFERROR(VLOOKUP(($E$2-1)*1000+$A$2*10+$A20,table!$A:$R,J$17,FALSE),0)</f>
        <v>0.58799999999999997</v>
      </c>
      <c r="K20" s="14">
        <f>IFERROR(VLOOKUP(($E$2-1)*1000+$A$2*10+$A20,table!$A:$R,K$17,FALSE),0)</f>
        <v>0.05</v>
      </c>
      <c r="L20" s="14">
        <f>IFERROR(VLOOKUP(($E$2-1)*1000+$A$2*10+$A20,table!$A:$R,L$17,FALSE),0)</f>
        <v>0.79400000000000004</v>
      </c>
      <c r="M20" s="14">
        <f>IFERROR(VLOOKUP(($E$2-1)*1000+$A$2*10+$A20,table!$A:$R,M$17,FALSE),0)</f>
        <v>1.129</v>
      </c>
      <c r="N20" s="14">
        <f>IFERROR(VLOOKUP(($E$2-1)*1000+$A$2*10+$A20,table!$A:$R,N$17,FALSE),0)</f>
        <v>1.208</v>
      </c>
      <c r="O20" s="14">
        <f>IFERROR(VLOOKUP(($E$2-1)*1000+$A$2*10+$A20,table!$A:$R,O$17,FALSE),0)</f>
        <v>1.506</v>
      </c>
      <c r="P20" s="14">
        <f>IFERROR(VLOOKUP(($E$2-1)*1000+$A$2*10+$A20,table!$A:$R,P$17,FALSE),0)</f>
        <v>1.1920000000000002</v>
      </c>
      <c r="Q20" s="9">
        <f t="shared" si="1"/>
        <v>9.1069999999999993</v>
      </c>
    </row>
    <row r="21" spans="1:17" ht="15" customHeight="1">
      <c r="A21" s="99">
        <v>3</v>
      </c>
      <c r="B21" s="127" t="s">
        <v>22</v>
      </c>
      <c r="C21" s="128"/>
      <c r="D21" s="68" t="s">
        <v>13</v>
      </c>
      <c r="E21" s="14">
        <f>IFERROR(VLOOKUP(($E$2-1)*1000+$A$2*10+$A21,table!$A:$R,E$17,FALSE),0)</f>
        <v>0.27460000000000001</v>
      </c>
      <c r="F21" s="14">
        <f>IFERROR(VLOOKUP(($E$2-1)*1000+$A$2*10+$A21,table!$A:$R,F$17,FALSE),0)</f>
        <v>0.253</v>
      </c>
      <c r="G21" s="14">
        <f>IFERROR(VLOOKUP(($E$2-1)*1000+$A$2*10+$A21,table!$A:$R,G$17,FALSE),0)</f>
        <v>0.35299999999999998</v>
      </c>
      <c r="H21" s="14">
        <f>IFERROR(VLOOKUP(($E$2-1)*1000+$A$2*10+$A21,table!$A:$R,H$17,FALSE),0)</f>
        <v>0.36399999999999999</v>
      </c>
      <c r="I21" s="14">
        <f>IFERROR(VLOOKUP(($E$2-1)*1000+$A$2*10+$A21,table!$A:$R,I$17,FALSE),0)</f>
        <v>0.33500000000000002</v>
      </c>
      <c r="J21" s="14">
        <f>IFERROR(VLOOKUP(($E$2-1)*1000+$A$2*10+$A21,table!$A:$R,J$17,FALSE),0)</f>
        <v>0.33999999999999997</v>
      </c>
      <c r="K21" s="14">
        <f>IFERROR(VLOOKUP(($E$2-1)*1000+$A$2*10+$A21,table!$A:$R,K$17,FALSE),0)</f>
        <v>0.3044</v>
      </c>
      <c r="L21" s="14">
        <f>IFERROR(VLOOKUP(($E$2-1)*1000+$A$2*10+$A21,table!$A:$R,L$17,FALSE),0)</f>
        <v>0.252</v>
      </c>
      <c r="M21" s="14">
        <f>IFERROR(VLOOKUP(($E$2-1)*1000+$A$2*10+$A21,table!$A:$R,M$17,FALSE),0)</f>
        <v>0.19400000000000001</v>
      </c>
      <c r="N21" s="14">
        <f>IFERROR(VLOOKUP(($E$2-1)*1000+$A$2*10+$A21,table!$A:$R,N$17,FALSE),0)</f>
        <v>0.26529999999999998</v>
      </c>
      <c r="O21" s="14">
        <f>IFERROR(VLOOKUP(($E$2-1)*1000+$A$2*10+$A21,table!$A:$R,O$17,FALSE),0)</f>
        <v>0.19500000000000001</v>
      </c>
      <c r="P21" s="14">
        <f>IFERROR(VLOOKUP(($E$2-1)*1000+$A$2*10+$A21,table!$A:$R,P$17,FALSE),0)</f>
        <v>0.28700000000000003</v>
      </c>
      <c r="Q21" s="9">
        <f t="shared" si="1"/>
        <v>3.4172999999999996</v>
      </c>
    </row>
    <row r="22" spans="1:17" ht="15" hidden="1" customHeight="1">
      <c r="A22" s="99">
        <v>4</v>
      </c>
      <c r="B22" s="127" t="s">
        <v>23</v>
      </c>
      <c r="C22" s="128"/>
      <c r="D22" s="68" t="s">
        <v>13</v>
      </c>
      <c r="E22" s="14">
        <f>IFERROR(VLOOKUP(($E$2-1)*1000+$A$2*10+$A22,table!$A:$R,E$17,FALSE),0)</f>
        <v>0</v>
      </c>
      <c r="F22" s="14">
        <f>IFERROR(VLOOKUP(($E$2-1)*1000+$A$2*10+$A22,table!$A:$R,F$17,FALSE),0)</f>
        <v>0</v>
      </c>
      <c r="G22" s="14">
        <f>IFERROR(VLOOKUP(($E$2-1)*1000+$A$2*10+$A22,table!$A:$R,G$17,FALSE),0)</f>
        <v>0</v>
      </c>
      <c r="H22" s="14">
        <f>IFERROR(VLOOKUP(($E$2-1)*1000+$A$2*10+$A22,table!$A:$R,H$17,FALSE),0)</f>
        <v>0</v>
      </c>
      <c r="I22" s="14">
        <f>IFERROR(VLOOKUP(($E$2-1)*1000+$A$2*10+$A22,table!$A:$R,I$17,FALSE),0)</f>
        <v>0</v>
      </c>
      <c r="J22" s="14">
        <f>IFERROR(VLOOKUP(($E$2-1)*1000+$A$2*10+$A22,table!$A:$R,J$17,FALSE),0)</f>
        <v>0</v>
      </c>
      <c r="K22" s="14">
        <f>IFERROR(VLOOKUP(($E$2-1)*1000+$A$2*10+$A22,table!$A:$R,K$17,FALSE),0)</f>
        <v>0</v>
      </c>
      <c r="L22" s="14">
        <f>IFERROR(VLOOKUP(($E$2-1)*1000+$A$2*10+$A22,table!$A:$R,L$17,FALSE),0)</f>
        <v>0</v>
      </c>
      <c r="M22" s="14">
        <f>IFERROR(VLOOKUP(($E$2-1)*1000+$A$2*10+$A22,table!$A:$R,M$17,FALSE),0)</f>
        <v>0</v>
      </c>
      <c r="N22" s="14">
        <f>IFERROR(VLOOKUP(($E$2-1)*1000+$A$2*10+$A22,table!$A:$R,N$17,FALSE),0)</f>
        <v>0</v>
      </c>
      <c r="O22" s="14">
        <f>IFERROR(VLOOKUP(($E$2-1)*1000+$A$2*10+$A22,table!$A:$R,O$17,FALSE),0)</f>
        <v>0</v>
      </c>
      <c r="P22" s="14">
        <f>IFERROR(VLOOKUP(($E$2-1)*1000+$A$2*10+$A22,table!$A:$R,P$17,FALSE),0)</f>
        <v>0</v>
      </c>
      <c r="Q22" s="9">
        <f t="shared" si="1"/>
        <v>0</v>
      </c>
    </row>
    <row r="23" spans="1:17" ht="15" customHeight="1">
      <c r="A23" s="99">
        <v>5</v>
      </c>
      <c r="B23" s="127" t="s">
        <v>14</v>
      </c>
      <c r="C23" s="128"/>
      <c r="D23" s="68" t="s">
        <v>24</v>
      </c>
      <c r="E23" s="14">
        <f>IFERROR(VLOOKUP(($E$2-1)*1000+$A$2*10+$A23,table!$A:$R,E$17,FALSE),0)</f>
        <v>1.2137999999999998</v>
      </c>
      <c r="F23" s="14">
        <f>IFERROR(VLOOKUP(($E$2-1)*1000+$A$2*10+$A23,table!$A:$R,F$17,FALSE),0)</f>
        <v>1.0291999999999997</v>
      </c>
      <c r="G23" s="14">
        <f>IFERROR(VLOOKUP(($E$2-1)*1000+$A$2*10+$A23,table!$A:$R,G$17,FALSE),0)</f>
        <v>1.0792000000000002</v>
      </c>
      <c r="H23" s="14">
        <f>IFERROR(VLOOKUP(($E$2-1)*1000+$A$2*10+$A23,table!$A:$R,H$17,FALSE),0)</f>
        <v>1.0819999999999999</v>
      </c>
      <c r="I23" s="14">
        <f>IFERROR(VLOOKUP(($E$2-1)*1000+$A$2*10+$A23,table!$A:$R,I$17,FALSE),0)</f>
        <v>0.98299999999999998</v>
      </c>
      <c r="J23" s="14">
        <f>IFERROR(VLOOKUP(($E$2-1)*1000+$A$2*10+$A23,table!$A:$R,J$17,FALSE),0)</f>
        <v>0.97699999999999998</v>
      </c>
      <c r="K23" s="14">
        <f>IFERROR(VLOOKUP(($E$2-1)*1000+$A$2*10+$A23,table!$A:$R,K$17,FALSE),0)</f>
        <v>1.0059999999999998</v>
      </c>
      <c r="L23" s="14">
        <f>IFERROR(VLOOKUP(($E$2-1)*1000+$A$2*10+$A23,table!$A:$R,L$17,FALSE),0)</f>
        <v>1.244</v>
      </c>
      <c r="M23" s="14">
        <f>IFERROR(VLOOKUP(($E$2-1)*1000+$A$2*10+$A23,table!$A:$R,M$17,FALSE),0)</f>
        <v>1.2777999999999998</v>
      </c>
      <c r="N23" s="14">
        <f>IFERROR(VLOOKUP(($E$2-1)*1000+$A$2*10+$A23,table!$A:$R,N$17,FALSE),0)</f>
        <v>1.3043999999999998</v>
      </c>
      <c r="O23" s="14">
        <f>IFERROR(VLOOKUP(($E$2-1)*1000+$A$2*10+$A23,table!$A:$R,O$17,FALSE),0)</f>
        <v>1.4937999999999996</v>
      </c>
      <c r="P23" s="14">
        <f>IFERROR(VLOOKUP(($E$2-1)*1000+$A$2*10+$A23,table!$A:$R,P$17,FALSE),0)</f>
        <v>1.2807999999999997</v>
      </c>
      <c r="Q23" s="9">
        <f t="shared" si="1"/>
        <v>13.970999999999997</v>
      </c>
    </row>
    <row r="24" spans="1:17" ht="15" customHeight="1">
      <c r="A24" s="99">
        <v>6</v>
      </c>
      <c r="B24" s="127" t="s">
        <v>15</v>
      </c>
      <c r="C24" s="128"/>
      <c r="D24" s="68" t="s">
        <v>25</v>
      </c>
      <c r="E24" s="14">
        <f>IFERROR(VLOOKUP(($E$2-1)*1000+$A$2*10+$A24,table!$A:$R,E$17,FALSE),0)</f>
        <v>17.081999999999997</v>
      </c>
      <c r="F24" s="14">
        <f>IFERROR(VLOOKUP(($E$2-1)*1000+$A$2*10+$A24,table!$A:$R,F$17,FALSE),0)</f>
        <v>16.042000000000002</v>
      </c>
      <c r="G24" s="14">
        <f>IFERROR(VLOOKUP(($E$2-1)*1000+$A$2*10+$A24,table!$A:$R,G$17,FALSE),0)</f>
        <v>23.837</v>
      </c>
      <c r="H24" s="14">
        <f>IFERROR(VLOOKUP(($E$2-1)*1000+$A$2*10+$A24,table!$A:$R,H$17,FALSE),0)</f>
        <v>30.886000000000003</v>
      </c>
      <c r="I24" s="14">
        <f>IFERROR(VLOOKUP(($E$2-1)*1000+$A$2*10+$A24,table!$A:$R,I$17,FALSE),0)</f>
        <v>33.278999999999996</v>
      </c>
      <c r="J24" s="14">
        <f>IFERROR(VLOOKUP(($E$2-1)*1000+$A$2*10+$A24,table!$A:$R,J$17,FALSE),0)</f>
        <v>26.637</v>
      </c>
      <c r="K24" s="14">
        <f>IFERROR(VLOOKUP(($E$2-1)*1000+$A$2*10+$A24,table!$A:$R,K$17,FALSE),0)</f>
        <v>17.348000000000003</v>
      </c>
      <c r="L24" s="14">
        <f>IFERROR(VLOOKUP(($E$2-1)*1000+$A$2*10+$A24,table!$A:$R,L$17,FALSE),0)</f>
        <v>19.134999999999998</v>
      </c>
      <c r="M24" s="14">
        <f>IFERROR(VLOOKUP(($E$2-1)*1000+$A$2*10+$A24,table!$A:$R,M$17,FALSE),0)</f>
        <v>28.049999999999997</v>
      </c>
      <c r="N24" s="14">
        <f>IFERROR(VLOOKUP(($E$2-1)*1000+$A$2*10+$A24,table!$A:$R,N$17,FALSE),0)</f>
        <v>29.559000000000001</v>
      </c>
      <c r="O24" s="14">
        <f>IFERROR(VLOOKUP(($E$2-1)*1000+$A$2*10+$A24,table!$A:$R,O$17,FALSE),0)</f>
        <v>32.308000000000007</v>
      </c>
      <c r="P24" s="14">
        <f>IFERROR(VLOOKUP(($E$2-1)*1000+$A$2*10+$A24,table!$A:$R,P$17,FALSE),0)</f>
        <v>27.524000000000001</v>
      </c>
      <c r="Q24" s="9">
        <f t="shared" si="1"/>
        <v>301.68700000000001</v>
      </c>
    </row>
    <row r="25" spans="1:17" ht="15" customHeight="1">
      <c r="A25" s="99">
        <v>7</v>
      </c>
      <c r="B25" s="130" t="s">
        <v>26</v>
      </c>
      <c r="C25" s="131"/>
      <c r="D25" s="10" t="s">
        <v>27</v>
      </c>
      <c r="E25" s="15">
        <f>IFERROR(VLOOKUP(($E$2-1)*1000+$A$2*10+$A25,table!$A:$R,E$17,FALSE),0)</f>
        <v>485.47900000000016</v>
      </c>
      <c r="F25" s="15">
        <f>IFERROR(VLOOKUP(($E$2-1)*1000+$A$2*10+$A25,table!$A:$R,F$17,FALSE),0)</f>
        <v>486.36300000000011</v>
      </c>
      <c r="G25" s="15">
        <f>IFERROR(VLOOKUP(($E$2-1)*1000+$A$2*10+$A25,table!$A:$R,G$17,FALSE),0)</f>
        <v>546.72800000000007</v>
      </c>
      <c r="H25" s="15">
        <f>IFERROR(VLOOKUP(($E$2-1)*1000+$A$2*10+$A25,table!$A:$R,H$17,FALSE),0)</f>
        <v>711.69599999999991</v>
      </c>
      <c r="I25" s="15">
        <f>IFERROR(VLOOKUP(($E$2-1)*1000+$A$2*10+$A25,table!$A:$R,I$17,FALSE),0)</f>
        <v>760.03300000000002</v>
      </c>
      <c r="J25" s="15">
        <f>IFERROR(VLOOKUP(($E$2-1)*1000+$A$2*10+$A25,table!$A:$R,J$17,FALSE),0)</f>
        <v>636.23699999999997</v>
      </c>
      <c r="K25" s="15">
        <f>IFERROR(VLOOKUP(($E$2-1)*1000+$A$2*10+$A25,table!$A:$R,K$17,FALSE),0)</f>
        <v>490.64199999999994</v>
      </c>
      <c r="L25" s="15">
        <f>IFERROR(VLOOKUP(($E$2-1)*1000+$A$2*10+$A25,table!$A:$R,L$17,FALSE),0)</f>
        <v>540.63100000000009</v>
      </c>
      <c r="M25" s="15">
        <f>IFERROR(VLOOKUP(($E$2-1)*1000+$A$2*10+$A25,table!$A:$R,M$17,FALSE),0)</f>
        <v>670.51600000000008</v>
      </c>
      <c r="N25" s="15">
        <f>IFERROR(VLOOKUP(($E$2-1)*1000+$A$2*10+$A25,table!$A:$R,N$17,FALSE),0)</f>
        <v>742.22600000000011</v>
      </c>
      <c r="O25" s="15">
        <f>IFERROR(VLOOKUP(($E$2-1)*1000+$A$2*10+$A25,table!$A:$R,O$17,FALSE),0)</f>
        <v>672.88599999999997</v>
      </c>
      <c r="P25" s="15">
        <f>IFERROR(VLOOKUP(($E$2-1)*1000+$A$2*10+$A25,table!$A:$R,P$17,FALSE),0)</f>
        <v>669.19499999999994</v>
      </c>
      <c r="Q25" s="11">
        <f t="shared" si="1"/>
        <v>7412.6320000000014</v>
      </c>
    </row>
    <row r="29" spans="1:17">
      <c r="A29" s="100">
        <v>1</v>
      </c>
      <c r="B29" s="132" t="str">
        <f>IF(A29=1,"二酸化炭素排出量","エネルギー使用量")</f>
        <v>二酸化炭素排出量</v>
      </c>
      <c r="C29" s="132"/>
      <c r="D29" s="76"/>
      <c r="G29" s="52" t="b">
        <v>0</v>
      </c>
      <c r="H29" s="77"/>
      <c r="J29" s="139" t="str">
        <f>C5&amp;" ["&amp;temp!C57&amp;"] 月別推移と前年増減数 "&amp;IF($A$29=1,"(二酸化炭素排出量:(t))","(エネルギー使用量)")</f>
        <v>京都保健会（市＋府） [計] 月別推移と前年増減数 (二酸化炭素排出量:(t))</v>
      </c>
      <c r="K29" s="139"/>
      <c r="L29" s="139"/>
      <c r="M29" s="139"/>
      <c r="N29" s="139"/>
      <c r="O29" s="139"/>
      <c r="P29" s="139"/>
      <c r="Q29" s="139"/>
    </row>
    <row r="30" spans="1:17">
      <c r="B30" s="138"/>
      <c r="C30" s="138"/>
      <c r="D30" s="68" t="str">
        <f>IF($A$29=1,E30&amp;"係数",D18)</f>
        <v>2024係数</v>
      </c>
      <c r="E30" s="28">
        <f>B9</f>
        <v>2024</v>
      </c>
      <c r="F30" s="28">
        <f>B18</f>
        <v>2023</v>
      </c>
      <c r="G30" s="68" t="s">
        <v>38</v>
      </c>
      <c r="H30" s="74" t="s">
        <v>39</v>
      </c>
    </row>
    <row r="31" spans="1:17" ht="15" customHeight="1">
      <c r="B31" s="129" t="s">
        <v>12</v>
      </c>
      <c r="C31" s="129"/>
      <c r="D31" s="50">
        <f>IF($A$29=1,temp!D25,D19)</f>
        <v>2.3199999999999998</v>
      </c>
      <c r="E31" s="78">
        <f>temp!Q25</f>
        <v>136.15616</v>
      </c>
      <c r="F31" s="78">
        <f>temp!Q45</f>
        <v>133.148976</v>
      </c>
      <c r="G31" s="78">
        <f t="shared" ref="G31:G37" si="2">E31-F31</f>
        <v>3.0071839999999952</v>
      </c>
      <c r="H31" s="79">
        <f>IFERROR(G31/F31,0)</f>
        <v>2.2585107977097736E-2</v>
      </c>
    </row>
    <row r="32" spans="1:17" ht="15" customHeight="1">
      <c r="B32" s="129" t="s">
        <v>21</v>
      </c>
      <c r="C32" s="129"/>
      <c r="D32" s="50">
        <f>IF($A$29=1,temp!D26,D20)</f>
        <v>2.4900000000000002</v>
      </c>
      <c r="E32" s="78">
        <f>temp!Q26</f>
        <v>4.0076549999999997</v>
      </c>
      <c r="F32" s="78">
        <f>temp!Q46</f>
        <v>22.676430000000003</v>
      </c>
      <c r="G32" s="78">
        <f t="shared" si="2"/>
        <v>-18.668775000000004</v>
      </c>
      <c r="H32" s="79">
        <f t="shared" ref="H32:H38" si="3">IFERROR(G32/F32,0)</f>
        <v>-0.82326781596574072</v>
      </c>
    </row>
    <row r="33" spans="2:8" ht="15" customHeight="1">
      <c r="B33" s="129" t="s">
        <v>22</v>
      </c>
      <c r="C33" s="129"/>
      <c r="D33" s="50">
        <f>IF($A$29=1,temp!D27,D21)</f>
        <v>2.58</v>
      </c>
      <c r="E33" s="78">
        <f>temp!Q27</f>
        <v>10.67604</v>
      </c>
      <c r="F33" s="78">
        <f>temp!Q47</f>
        <v>8.8166340000000005</v>
      </c>
      <c r="G33" s="78">
        <f t="shared" si="2"/>
        <v>1.8594059999999999</v>
      </c>
      <c r="H33" s="79">
        <f t="shared" si="3"/>
        <v>0.2108974921721827</v>
      </c>
    </row>
    <row r="34" spans="2:8" ht="15" hidden="1" customHeight="1">
      <c r="B34" s="129" t="s">
        <v>23</v>
      </c>
      <c r="C34" s="129"/>
      <c r="D34" s="50">
        <f>IF($A$29=1,temp!D28,D22)</f>
        <v>2.71</v>
      </c>
      <c r="E34" s="78">
        <f>temp!Q28</f>
        <v>0</v>
      </c>
      <c r="F34" s="78">
        <f>temp!Q48</f>
        <v>0</v>
      </c>
      <c r="G34" s="78">
        <f t="shared" si="2"/>
        <v>0</v>
      </c>
      <c r="H34" s="79">
        <f t="shared" si="3"/>
        <v>0</v>
      </c>
    </row>
    <row r="35" spans="2:8" ht="15" customHeight="1">
      <c r="B35" s="129" t="s">
        <v>14</v>
      </c>
      <c r="C35" s="129"/>
      <c r="D35" s="50">
        <f>IF($A$29=1,temp!D29,D23)</f>
        <v>3</v>
      </c>
      <c r="E35" s="78">
        <f>temp!Q29</f>
        <v>54.203999999999994</v>
      </c>
      <c r="F35" s="78">
        <f>temp!Q49</f>
        <v>41.912999999999997</v>
      </c>
      <c r="G35" s="78">
        <f t="shared" si="2"/>
        <v>12.290999999999997</v>
      </c>
      <c r="H35" s="79">
        <f t="shared" si="3"/>
        <v>0.29325030420156034</v>
      </c>
    </row>
    <row r="36" spans="2:8" ht="15" customHeight="1">
      <c r="B36" s="129" t="s">
        <v>15</v>
      </c>
      <c r="C36" s="129"/>
      <c r="D36" s="50">
        <f>IF($A$29=1,temp!D30,D24)</f>
        <v>2.23</v>
      </c>
      <c r="E36" s="78">
        <f>temp!Q30</f>
        <v>683.31883000000005</v>
      </c>
      <c r="F36" s="78">
        <f>temp!Q50</f>
        <v>672.76200999999992</v>
      </c>
      <c r="G36" s="78">
        <f t="shared" si="2"/>
        <v>10.55682000000013</v>
      </c>
      <c r="H36" s="79">
        <f t="shared" si="3"/>
        <v>1.5691760002917124E-2</v>
      </c>
    </row>
    <row r="37" spans="2:8" ht="15" customHeight="1">
      <c r="B37" s="129" t="s">
        <v>26</v>
      </c>
      <c r="C37" s="129"/>
      <c r="D37" s="50">
        <f>IF($A$29=1,temp!D31,D25)</f>
        <v>0.29899999999999999</v>
      </c>
      <c r="E37" s="78">
        <f>temp!Q31</f>
        <v>2226.1297499999996</v>
      </c>
      <c r="F37" s="78">
        <f>temp!Q51</f>
        <v>2216.376968</v>
      </c>
      <c r="G37" s="78">
        <f t="shared" si="2"/>
        <v>9.75278199999957</v>
      </c>
      <c r="H37" s="79">
        <f t="shared" si="3"/>
        <v>4.4003263618102939E-3</v>
      </c>
    </row>
    <row r="38" spans="2:8" ht="15" customHeight="1">
      <c r="B38" s="136" t="s">
        <v>28</v>
      </c>
      <c r="C38" s="137"/>
      <c r="D38" s="80"/>
      <c r="E38" s="80">
        <f>IF($A$29=1,temp!Q32,"")</f>
        <v>3114.4924349999997</v>
      </c>
      <c r="F38" s="80">
        <f>IF($A$29=1,temp!Q52,"")</f>
        <v>3095.6940180000001</v>
      </c>
      <c r="G38" s="80">
        <f>IF($A$29=1,E38-F38,"")</f>
        <v>18.798416999999517</v>
      </c>
      <c r="H38" s="81">
        <f t="shared" si="3"/>
        <v>6.0724402640233797E-3</v>
      </c>
    </row>
    <row r="39" spans="2:8">
      <c r="D39" s="82" t="str">
        <f>IF($A$29=1,"係数は、単位当たりの二酸化炭素排出数量(単位：ｔ)","")</f>
        <v>係数は、単位当たりの二酸化炭素排出数量(単位：ｔ)</v>
      </c>
      <c r="E39" s="83"/>
      <c r="F39" s="83"/>
      <c r="G39" s="83"/>
      <c r="H39" s="83"/>
    </row>
    <row r="40" spans="2:8">
      <c r="D40" s="83"/>
      <c r="E40" s="84"/>
      <c r="F40" s="84"/>
      <c r="G40" s="84"/>
      <c r="H40" s="84"/>
    </row>
    <row r="41" spans="2:8" ht="14.25">
      <c r="D41" s="133" t="str">
        <f>IF($A$29=1,"二酸化炭素排出量は前年比","")</f>
        <v>二酸化炭素排出量は前年比</v>
      </c>
      <c r="E41" s="134"/>
      <c r="F41" s="134"/>
      <c r="G41" s="85">
        <f>ABS(H38)</f>
        <v>6.0724402640233797E-3</v>
      </c>
      <c r="H41" s="86" t="str">
        <f>IF(H38&lt;0,"削減",IF(H38&gt;0,"増加",""))</f>
        <v>増加</v>
      </c>
    </row>
    <row r="43" spans="2:8">
      <c r="G43" s="8" t="str">
        <f>IF($A$29=1,"目標は5％削減です","")</f>
        <v>目標は5％削減です</v>
      </c>
    </row>
  </sheetData>
  <sheetProtection algorithmName="SHA-512" hashValue="g19vemDaYDAJlIXh0/GuLeFUYp5phyIzvj7aZvCt/xj+wkzDg9hfOsumW8wuqwRm4j2z9gECpfeSKOLRuzARTA==" saltValue="uH32vN6ITOnXUPn9CdalEg==" spinCount="100000" sheet="1" objects="1" scenarios="1"/>
  <mergeCells count="31">
    <mergeCell ref="D41:F41"/>
    <mergeCell ref="B31:C31"/>
    <mergeCell ref="G4:L4"/>
    <mergeCell ref="B20:C20"/>
    <mergeCell ref="B21:C21"/>
    <mergeCell ref="B19:C19"/>
    <mergeCell ref="B24:C24"/>
    <mergeCell ref="B38:C38"/>
    <mergeCell ref="B35:C35"/>
    <mergeCell ref="B36:C36"/>
    <mergeCell ref="B32:C32"/>
    <mergeCell ref="B30:C30"/>
    <mergeCell ref="B25:C25"/>
    <mergeCell ref="J29:Q29"/>
    <mergeCell ref="B33:C33"/>
    <mergeCell ref="B34:C34"/>
    <mergeCell ref="B37:C37"/>
    <mergeCell ref="B23:C23"/>
    <mergeCell ref="B12:C12"/>
    <mergeCell ref="B15:C15"/>
    <mergeCell ref="B16:C16"/>
    <mergeCell ref="B22:C22"/>
    <mergeCell ref="B18:C18"/>
    <mergeCell ref="B29:C29"/>
    <mergeCell ref="B9:C9"/>
    <mergeCell ref="C5:E5"/>
    <mergeCell ref="P8:Q8"/>
    <mergeCell ref="B13:C13"/>
    <mergeCell ref="B14:C14"/>
    <mergeCell ref="B10:C10"/>
    <mergeCell ref="B11:C11"/>
  </mergeCells>
  <phoneticPr fontId="2"/>
  <conditionalFormatting sqref="H41">
    <cfRule type="cellIs" dxfId="0" priority="1" stopIfTrue="1" operator="equal">
      <formula>"増加"</formula>
    </cfRule>
  </conditionalFormatting>
  <printOptions horizontalCentered="1" verticalCentered="1"/>
  <pageMargins left="0.59055118110236227" right="0.59055118110236227" top="0.59055118110236227" bottom="0.59055118110236227" header="0.59055118110236227" footer="0.39370078740157483"/>
  <pageSetup paperSize="9" scale="95" orientation="landscape" r:id="rId1"/>
  <headerFooter alignWithMargins="0">
    <oddFooter>&amp;L&amp;10&amp;D 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Drop Down 1">
              <controlPr locked="0" defaultSize="0" print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3</xdr:col>
                    <xdr:colOff>323850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Spinner 4">
              <controlPr defaultSize="0" print="0" autoPict="0">
                <anchor moveWithCells="1" sizeWithCells="1">
                  <from>
                    <xdr:col>8</xdr:col>
                    <xdr:colOff>180975</xdr:colOff>
                    <xdr:row>29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Spinner 6">
              <controlPr defaultSize="0" print="0" autoPict="0">
                <anchor moveWithCells="1" sizeWithCells="1">
                  <from>
                    <xdr:col>3</xdr:col>
                    <xdr:colOff>361950</xdr:colOff>
                    <xdr:row>0</xdr:row>
                    <xdr:rowOff>28575</xdr:rowOff>
                  </from>
                  <to>
                    <xdr:col>4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Drop Down 7">
              <controlPr locked="0" defaultSize="0" print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2</xdr:col>
                    <xdr:colOff>638175</xdr:colOff>
                    <xdr:row>27</xdr:row>
                    <xdr:rowOff>133350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9" name="Option Button 11">
              <controlPr locked="0" defaultSize="0" print="0" autoFill="0" autoLine="0" autoPict="0">
                <anchor moveWithCells="1">
                  <from>
                    <xdr:col>4</xdr:col>
                    <xdr:colOff>0</xdr:colOff>
                    <xdr:row>27</xdr:row>
                    <xdr:rowOff>95250</xdr:rowOff>
                  </from>
                  <to>
                    <xdr:col>5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0" name="Option Button 13">
              <controlPr locked="0" defaultSize="0" print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95250</xdr:rowOff>
                  </from>
                  <to>
                    <xdr:col>6</xdr:col>
                    <xdr:colOff>619125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Q39"/>
  <sheetViews>
    <sheetView showGridLines="0" showRowColHeaders="0" showZeros="0" topLeftCell="A2" zoomScaleNormal="100" workbookViewId="0">
      <selection activeCell="B2" sqref="B2"/>
    </sheetView>
  </sheetViews>
  <sheetFormatPr defaultColWidth="9" defaultRowHeight="13.5"/>
  <cols>
    <col min="1" max="1" width="4.625" style="59" customWidth="1"/>
    <col min="2" max="5" width="9" style="59"/>
    <col min="6" max="6" width="2.625" style="59" customWidth="1"/>
    <col min="7" max="10" width="9" style="59"/>
    <col min="11" max="11" width="2.625" style="59" customWidth="1"/>
    <col min="12" max="15" width="9" style="59"/>
    <col min="16" max="16" width="4.625" style="59" customWidth="1"/>
    <col min="17" max="17" width="23.125" style="59" customWidth="1"/>
    <col min="18" max="16384" width="9" style="59"/>
  </cols>
  <sheetData>
    <row r="1" spans="1:17" s="56" customFormat="1" ht="17.25">
      <c r="B1" s="140" t="s">
        <v>170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</row>
    <row r="2" spans="1:17" s="56" customFormat="1"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>
      <c r="A3" s="57"/>
      <c r="B3" s="58"/>
      <c r="C3" s="26"/>
      <c r="D3" s="26"/>
      <c r="E3" s="26"/>
      <c r="F3" s="25"/>
      <c r="G3" s="25"/>
      <c r="H3" s="25"/>
      <c r="I3" s="25"/>
      <c r="J3" s="25"/>
      <c r="K3" s="25"/>
      <c r="L3" s="25"/>
      <c r="M3" s="25"/>
      <c r="N3" s="25"/>
      <c r="O3" s="25"/>
      <c r="P3" s="46"/>
      <c r="Q3" s="46"/>
    </row>
    <row r="4" spans="1:17">
      <c r="B4" s="142" t="s">
        <v>62</v>
      </c>
      <c r="C4" s="142"/>
      <c r="D4" s="142"/>
      <c r="E4" s="53" t="s">
        <v>47</v>
      </c>
      <c r="F4" s="25"/>
      <c r="G4" s="142" t="s">
        <v>64</v>
      </c>
      <c r="H4" s="142"/>
      <c r="I4" s="142"/>
      <c r="J4" s="53" t="s">
        <v>48</v>
      </c>
      <c r="K4" s="25"/>
      <c r="L4" s="142" t="s">
        <v>63</v>
      </c>
      <c r="M4" s="142"/>
      <c r="N4" s="142"/>
      <c r="O4" s="53" t="s">
        <v>49</v>
      </c>
      <c r="P4" s="27"/>
      <c r="Q4" s="62" t="s">
        <v>96</v>
      </c>
    </row>
    <row r="5" spans="1:17" s="57" customFormat="1">
      <c r="A5" s="59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47"/>
      <c r="Q5" s="47"/>
    </row>
    <row r="6" spans="1:17">
      <c r="A6" s="57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48"/>
      <c r="Q6" s="48"/>
    </row>
    <row r="7" spans="1:17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46"/>
      <c r="Q7" s="48"/>
    </row>
    <row r="8" spans="1:17" s="57" customFormat="1">
      <c r="A8" s="5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47"/>
      <c r="Q8" s="47"/>
    </row>
    <row r="9" spans="1:17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60"/>
      <c r="Q9" s="49"/>
    </row>
    <row r="10" spans="1:17" s="57" customFormat="1">
      <c r="A10" s="59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47"/>
      <c r="Q10" s="47"/>
    </row>
    <row r="11" spans="1:17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60"/>
      <c r="Q11" s="49"/>
    </row>
    <row r="12" spans="1:17" s="57" customFormat="1">
      <c r="A12" s="59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47"/>
      <c r="Q12" s="47"/>
    </row>
    <row r="13" spans="1:17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60"/>
      <c r="Q13" s="49"/>
    </row>
    <row r="14" spans="1:17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46"/>
      <c r="Q14" s="49"/>
    </row>
    <row r="15" spans="1:17" s="57" customFormat="1">
      <c r="A15" s="59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47"/>
      <c r="Q15" s="47"/>
    </row>
    <row r="16" spans="1:17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60"/>
      <c r="Q16" s="49"/>
    </row>
    <row r="17" spans="1:17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46"/>
      <c r="Q17" s="49"/>
    </row>
    <row r="18" spans="1:17" s="57" customFormat="1">
      <c r="A18" s="5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47"/>
      <c r="Q18" s="47"/>
    </row>
    <row r="19" spans="1:17">
      <c r="A19" s="57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60"/>
      <c r="Q19" s="49"/>
    </row>
    <row r="20" spans="1:17" s="57" customFormat="1">
      <c r="A20" s="59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47"/>
      <c r="Q20" s="47"/>
    </row>
    <row r="21" spans="1:17">
      <c r="A21" s="57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60"/>
      <c r="Q21" s="49"/>
    </row>
    <row r="22" spans="1:17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46"/>
      <c r="Q22" s="49"/>
    </row>
    <row r="23" spans="1:17" s="57" customFormat="1">
      <c r="A23" s="59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47"/>
      <c r="Q23" s="47"/>
    </row>
    <row r="24" spans="1:17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60"/>
      <c r="Q24" s="49"/>
    </row>
    <row r="25" spans="1:17" s="57" customFormat="1">
      <c r="A25" s="59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47"/>
      <c r="Q25" s="47"/>
    </row>
    <row r="26" spans="1:17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60"/>
      <c r="Q26" s="49"/>
    </row>
    <row r="27" spans="1:17">
      <c r="B27" s="25"/>
      <c r="C27" s="25"/>
      <c r="D27" s="25"/>
      <c r="E27" s="25"/>
      <c r="F27" s="25"/>
      <c r="G27" s="25" t="b">
        <v>0</v>
      </c>
      <c r="H27" s="25"/>
      <c r="I27" s="25"/>
      <c r="J27" s="25"/>
      <c r="K27" s="25"/>
      <c r="L27" s="25"/>
      <c r="M27" s="25"/>
      <c r="N27" s="25"/>
      <c r="O27" s="25"/>
      <c r="P27" s="46"/>
      <c r="Q27" s="49"/>
    </row>
    <row r="28" spans="1:17" s="57" customFormat="1">
      <c r="A28" s="59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47"/>
      <c r="Q28" s="47"/>
    </row>
    <row r="29" spans="1:17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60"/>
      <c r="Q29" s="49"/>
    </row>
    <row r="30" spans="1:17" s="57" customFormat="1">
      <c r="A30" s="5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47"/>
      <c r="Q30" s="47"/>
    </row>
    <row r="31" spans="1:17">
      <c r="A31" s="57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60"/>
      <c r="Q31" s="49"/>
    </row>
    <row r="32" spans="1:17" s="57" customFormat="1">
      <c r="A32" s="5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47"/>
      <c r="Q32" s="47"/>
    </row>
    <row r="33" spans="1:17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60"/>
      <c r="Q33" s="49"/>
    </row>
    <row r="34" spans="1:17" s="57" customFormat="1">
      <c r="A34" s="59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47"/>
      <c r="Q34" s="47"/>
    </row>
    <row r="35" spans="1:17">
      <c r="A35" s="57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60"/>
      <c r="Q35" s="49"/>
    </row>
    <row r="36" spans="1:17" s="57" customFormat="1">
      <c r="A36" s="59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47"/>
      <c r="Q36" s="47"/>
    </row>
    <row r="37" spans="1:17">
      <c r="A37" s="57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60"/>
      <c r="Q37" s="49"/>
    </row>
    <row r="38" spans="1:17"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46"/>
      <c r="Q38" s="49"/>
    </row>
    <row r="39" spans="1:17">
      <c r="B39" s="25"/>
      <c r="C39" s="25"/>
      <c r="D39" s="25"/>
      <c r="E39" s="25"/>
      <c r="F39" s="25"/>
      <c r="G39" s="25"/>
      <c r="H39" s="25"/>
      <c r="I39" s="25"/>
      <c r="J39" s="64"/>
      <c r="K39" s="25"/>
      <c r="L39" s="141" t="s">
        <v>46</v>
      </c>
      <c r="M39" s="141"/>
      <c r="N39" s="141"/>
      <c r="O39" s="141"/>
      <c r="P39" s="46"/>
      <c r="Q39" s="49"/>
    </row>
  </sheetData>
  <sheetProtection algorithmName="SHA-512" hashValue="ZmpBmMvvAU8sySzp+DiTVOFWluY9hV4baccCaTMcU/DGffGF+1xZbKLXIbYMe6XAfKb+kQVrb6Tqnvg+usHNgA==" saltValue="JGnm4oxeqczZQDFScVm68g==" spinCount="100000" sheet="1" objects="1" scenarios="1"/>
  <mergeCells count="5">
    <mergeCell ref="B1:Q1"/>
    <mergeCell ref="L39:O39"/>
    <mergeCell ref="B4:D4"/>
    <mergeCell ref="G4:I4"/>
    <mergeCell ref="L4:N4"/>
  </mergeCells>
  <phoneticPr fontId="2"/>
  <printOptions horizontalCentered="1" verticalCentered="1"/>
  <pageMargins left="0.59055118110236227" right="0.59055118110236227" top="0.59055118110236227" bottom="0.59055118110236227" header="0" footer="0.31496062992125984"/>
  <pageSetup paperSize="9" scale="97" orientation="landscape" r:id="rId1"/>
  <headerFooter alignWithMargins="0">
    <oddFooter>&amp;L&amp;D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8DFDF-7832-42A1-90D9-ABEF21FA25FC}">
  <sheetPr>
    <pageSetUpPr fitToPage="1"/>
  </sheetPr>
  <dimension ref="A1:V45"/>
  <sheetViews>
    <sheetView showGridLines="0" showRowColHeaders="0" showZeros="0" topLeftCell="A2" zoomScale="90" zoomScaleNormal="90" workbookViewId="0"/>
  </sheetViews>
  <sheetFormatPr defaultColWidth="9" defaultRowHeight="13.5"/>
  <cols>
    <col min="1" max="1" width="6.625" style="94" customWidth="1"/>
    <col min="2" max="22" width="6.625" style="4" customWidth="1"/>
    <col min="23" max="16384" width="9" style="4"/>
  </cols>
  <sheetData>
    <row r="1" spans="1:22" s="94" customFormat="1">
      <c r="A1" s="100">
        <v>33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94" customFormat="1">
      <c r="A2" s="99">
        <f>VLOOKUP($A$1,mas!$A:$C,2,FALSE)</f>
        <v>99</v>
      </c>
      <c r="B2" s="99" t="str">
        <f>VLOOKUP($A$2,mas!$B:$C,2,FALSE)</f>
        <v>京都保健会（市＋府）</v>
      </c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94" customFormat="1" ht="18.75">
      <c r="B3" s="162" t="str">
        <f>B2&amp;" 二酸化炭素排出量年度推移（エネルギー別）"</f>
        <v>京都保健会（市＋府） 二酸化炭素排出量年度推移（エネルギー別）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</row>
    <row r="4" spans="1:22" s="94" customFormat="1">
      <c r="C4" s="95"/>
      <c r="D4" s="95"/>
      <c r="E4" s="95"/>
      <c r="F4"/>
      <c r="G4"/>
      <c r="H4"/>
      <c r="I4"/>
      <c r="J4"/>
      <c r="K4"/>
      <c r="L4"/>
      <c r="M4"/>
      <c r="N4"/>
      <c r="P4"/>
      <c r="Q4"/>
      <c r="R4"/>
      <c r="S4"/>
      <c r="T4"/>
      <c r="U4"/>
      <c r="V4" s="88" t="s">
        <v>113</v>
      </c>
    </row>
    <row r="8" spans="1:22">
      <c r="Q8" s="98"/>
    </row>
    <row r="24" spans="2:9">
      <c r="B24"/>
      <c r="C24"/>
      <c r="D24"/>
      <c r="E24"/>
      <c r="F24"/>
      <c r="G24"/>
      <c r="H24"/>
      <c r="I24"/>
    </row>
    <row r="25" spans="2:9">
      <c r="B25"/>
      <c r="C25"/>
      <c r="D25"/>
      <c r="E25"/>
      <c r="F25"/>
      <c r="G25"/>
      <c r="H25"/>
      <c r="I25"/>
    </row>
    <row r="26" spans="2:9">
      <c r="B26"/>
      <c r="C26"/>
      <c r="D26"/>
      <c r="E26"/>
      <c r="F26"/>
      <c r="G26"/>
      <c r="H26"/>
      <c r="I26"/>
    </row>
    <row r="27" spans="2:9">
      <c r="B27"/>
      <c r="C27"/>
      <c r="D27"/>
      <c r="E27"/>
      <c r="F27"/>
      <c r="G27"/>
      <c r="H27"/>
      <c r="I27"/>
    </row>
    <row r="28" spans="2:9">
      <c r="B28"/>
      <c r="C28"/>
      <c r="D28"/>
      <c r="E28"/>
      <c r="F28"/>
      <c r="G28"/>
      <c r="H28"/>
      <c r="I28"/>
    </row>
    <row r="29" spans="2:9">
      <c r="B29"/>
      <c r="C29"/>
      <c r="D29"/>
      <c r="E29"/>
      <c r="F29"/>
      <c r="G29"/>
      <c r="H29"/>
      <c r="I29"/>
    </row>
    <row r="30" spans="2:9">
      <c r="B30"/>
      <c r="C30"/>
      <c r="D30"/>
      <c r="E30"/>
      <c r="F30"/>
      <c r="G30"/>
      <c r="H30"/>
      <c r="I30"/>
    </row>
    <row r="31" spans="2:9">
      <c r="B31"/>
      <c r="C31"/>
      <c r="D31"/>
      <c r="E31"/>
      <c r="F31"/>
      <c r="G31"/>
      <c r="H31"/>
      <c r="I31"/>
    </row>
    <row r="32" spans="2:9">
      <c r="B32"/>
      <c r="C32"/>
      <c r="D32"/>
      <c r="E32"/>
      <c r="F32"/>
      <c r="G32"/>
      <c r="H32"/>
      <c r="I32"/>
    </row>
    <row r="33" spans="1:22">
      <c r="B33"/>
      <c r="C33"/>
      <c r="D33"/>
      <c r="E33"/>
      <c r="F33"/>
      <c r="G33"/>
      <c r="H33"/>
      <c r="I33"/>
    </row>
    <row r="34" spans="1:22">
      <c r="B34"/>
      <c r="C34"/>
      <c r="D34"/>
      <c r="E34"/>
      <c r="F34"/>
      <c r="G34"/>
      <c r="H34"/>
      <c r="I34"/>
    </row>
    <row r="35" spans="1:22" s="94" customFormat="1" ht="14.25">
      <c r="B35" s="104" t="s">
        <v>116</v>
      </c>
      <c r="D35" s="101"/>
      <c r="E35" s="5">
        <v>7</v>
      </c>
      <c r="F35" s="5">
        <v>8</v>
      </c>
      <c r="G35" s="5">
        <v>9</v>
      </c>
      <c r="H35" s="5">
        <v>10</v>
      </c>
      <c r="I35" s="5">
        <v>11</v>
      </c>
      <c r="J35" s="5">
        <v>12</v>
      </c>
      <c r="K35" s="5">
        <v>13</v>
      </c>
      <c r="L35" s="5">
        <v>14</v>
      </c>
      <c r="M35" s="5">
        <v>15</v>
      </c>
      <c r="N35" s="5">
        <v>16</v>
      </c>
      <c r="O35" s="5">
        <v>17</v>
      </c>
      <c r="P35" s="5">
        <v>18</v>
      </c>
    </row>
    <row r="36" spans="1:22" s="94" customFormat="1">
      <c r="B36" s="143"/>
      <c r="C36" s="144"/>
      <c r="D36" s="145"/>
      <c r="E36" s="102">
        <f>temp4!E24</f>
        <v>2013</v>
      </c>
      <c r="F36" s="102">
        <f>temp4!F24</f>
        <v>2014</v>
      </c>
      <c r="G36" s="102">
        <f>temp4!G24</f>
        <v>2015</v>
      </c>
      <c r="H36" s="102">
        <f>temp4!H24</f>
        <v>2016</v>
      </c>
      <c r="I36" s="102">
        <f>temp4!I24</f>
        <v>2017</v>
      </c>
      <c r="J36" s="102">
        <f>temp4!J24</f>
        <v>2018</v>
      </c>
      <c r="K36" s="102">
        <f>temp4!K24</f>
        <v>2019</v>
      </c>
      <c r="L36" s="102">
        <f>temp4!L24</f>
        <v>2020</v>
      </c>
      <c r="M36" s="102">
        <f>temp4!M24</f>
        <v>2021</v>
      </c>
      <c r="N36" s="102">
        <f>temp4!N24</f>
        <v>2022</v>
      </c>
      <c r="O36" s="102">
        <f>temp4!O24</f>
        <v>2023</v>
      </c>
      <c r="P36" s="102">
        <f>temp4!P24</f>
        <v>2024</v>
      </c>
      <c r="Q36" s="102">
        <f>temp4!Q24</f>
        <v>2025</v>
      </c>
      <c r="R36" s="102">
        <f>temp4!R24</f>
        <v>2026</v>
      </c>
      <c r="S36" s="102">
        <f>temp4!S24</f>
        <v>2027</v>
      </c>
      <c r="T36" s="102">
        <f>temp4!T24</f>
        <v>2028</v>
      </c>
      <c r="U36" s="102">
        <f>temp4!U24</f>
        <v>2029</v>
      </c>
      <c r="V36" s="105">
        <f>temp4!V24</f>
        <v>2030</v>
      </c>
    </row>
    <row r="37" spans="1:22" s="94" customFormat="1">
      <c r="A37" s="94">
        <v>1</v>
      </c>
      <c r="B37" s="146" t="s">
        <v>12</v>
      </c>
      <c r="C37" s="147"/>
      <c r="D37" s="148"/>
      <c r="E37" s="103">
        <f>IFERROR(temp4!E25/temp4!$E25*100,"")</f>
        <v>100</v>
      </c>
      <c r="F37" s="103">
        <f>IFERROR(temp4!F25/temp4!$E25*100,"")</f>
        <v>104.03620490920427</v>
      </c>
      <c r="G37" s="103">
        <f>IFERROR(temp4!G25/temp4!$E25*100,"")</f>
        <v>106.40142854443417</v>
      </c>
      <c r="H37" s="103">
        <f>IFERROR(temp4!H25/temp4!$E25*100,"")</f>
        <v>102.48464692655091</v>
      </c>
      <c r="I37" s="103">
        <f>IFERROR(temp4!I25/temp4!$E25*100,"")</f>
        <v>98.302564199467142</v>
      </c>
      <c r="J37" s="103">
        <f>IFERROR(temp4!J25/temp4!$E25*100,"")</f>
        <v>104.34175469095443</v>
      </c>
      <c r="K37" s="103">
        <f>IFERROR(temp4!K25/temp4!$E25*100,"")</f>
        <v>108.59375295251412</v>
      </c>
      <c r="L37" s="103">
        <f>IFERROR(temp4!L25/temp4!$E25*100,"")</f>
        <v>110.81442149619242</v>
      </c>
      <c r="M37" s="120">
        <f>IFERROR(temp4!M25/temp4!$E25*100,"")</f>
        <v>117.45923168496435</v>
      </c>
      <c r="N37" s="120">
        <f>IFERROR(temp4!N25/temp4!$E25*100,"")</f>
        <v>114.47129575676105</v>
      </c>
      <c r="O37" s="103">
        <f>IFERROR(temp4!O25/temp4!$E25*100,"")</f>
        <v>108.44806409553864</v>
      </c>
      <c r="P37" s="103">
        <f>IFERROR(temp4!P25/temp4!$E25*100,"")</f>
        <v>110.89737533304358</v>
      </c>
      <c r="Q37" s="103" t="str">
        <f>IFERROR(temp4!Q25/temp4!$E25*100,"")</f>
        <v/>
      </c>
      <c r="R37" s="103" t="str">
        <f>IFERROR(temp4!R25/temp4!$E25*100,"")</f>
        <v/>
      </c>
      <c r="S37" s="103" t="str">
        <f>IFERROR(temp4!S25/temp4!$E25*100,"")</f>
        <v/>
      </c>
      <c r="T37" s="103" t="str">
        <f>IFERROR(temp4!T25/temp4!$E25*100,"")</f>
        <v/>
      </c>
      <c r="U37" s="103" t="str">
        <f>IFERROR(temp4!U25/temp4!$E25*100,"")</f>
        <v/>
      </c>
      <c r="V37" s="106" t="str">
        <f>IFERROR(temp4!V25/temp4!$E25*100,"")</f>
        <v/>
      </c>
    </row>
    <row r="38" spans="1:22" s="94" customFormat="1">
      <c r="A38" s="94">
        <v>2</v>
      </c>
      <c r="B38" s="146" t="s">
        <v>21</v>
      </c>
      <c r="C38" s="147"/>
      <c r="D38" s="148"/>
      <c r="E38" s="103">
        <f>IFERROR(temp4!E26/temp4!$E26*100,"")</f>
        <v>100</v>
      </c>
      <c r="F38" s="103">
        <f>IFERROR(temp4!F26/temp4!$E26*100,"")</f>
        <v>70.580611715914984</v>
      </c>
      <c r="G38" s="103">
        <f>IFERROR(temp4!G26/temp4!$E26*100,"")</f>
        <v>61.64679453948505</v>
      </c>
      <c r="H38" s="103">
        <f>IFERROR(temp4!H26/temp4!$E26*100,"")</f>
        <v>70.883013651287371</v>
      </c>
      <c r="I38" s="103">
        <f>IFERROR(temp4!I26/temp4!$E26*100,"")</f>
        <v>84.992223950233281</v>
      </c>
      <c r="J38" s="103">
        <f>IFERROR(temp4!J26/temp4!$E26*100,"")</f>
        <v>67.375151200967693</v>
      </c>
      <c r="K38" s="103">
        <f>IFERROR(temp4!K26/temp4!$E26*100,"")</f>
        <v>67.414031449801286</v>
      </c>
      <c r="L38" s="103">
        <f>IFERROR(temp4!L26/temp4!$E26*100,"")</f>
        <v>79.315707620528769</v>
      </c>
      <c r="M38" s="120">
        <f>IFERROR(temp4!M26/temp4!$E26*100,"")</f>
        <v>91.766027302574741</v>
      </c>
      <c r="N38" s="120">
        <f>IFERROR(temp4!N26/temp4!$E26*100,"")</f>
        <v>87.412297081719629</v>
      </c>
      <c r="O38" s="103">
        <f>IFERROR(temp4!O26/temp4!$E26*100,"")</f>
        <v>78.684983583894933</v>
      </c>
      <c r="P38" s="103">
        <f>IFERROR(temp4!P26/temp4!$E26*100,"")</f>
        <v>13.906168999481597</v>
      </c>
      <c r="Q38" s="103" t="str">
        <f>IFERROR(temp4!Q26/temp4!$E26*100,"")</f>
        <v/>
      </c>
      <c r="R38" s="103" t="str">
        <f>IFERROR(temp4!R26/temp4!$E26*100,"")</f>
        <v/>
      </c>
      <c r="S38" s="103" t="str">
        <f>IFERROR(temp4!S26/temp4!$E26*100,"")</f>
        <v/>
      </c>
      <c r="T38" s="103" t="str">
        <f>IFERROR(temp4!T26/temp4!$E26*100,"")</f>
        <v/>
      </c>
      <c r="U38" s="103" t="str">
        <f>IFERROR(temp4!U26/temp4!$E26*100,"")</f>
        <v/>
      </c>
      <c r="V38" s="106" t="str">
        <f>IFERROR(temp4!V26/temp4!$E26*100,"")</f>
        <v/>
      </c>
    </row>
    <row r="39" spans="1:22" s="94" customFormat="1">
      <c r="A39" s="94">
        <v>3</v>
      </c>
      <c r="B39" s="146" t="s">
        <v>22</v>
      </c>
      <c r="C39" s="147"/>
      <c r="D39" s="148"/>
      <c r="E39" s="103">
        <f>IFERROR(temp4!E27/temp4!$E27*100,"")</f>
        <v>100</v>
      </c>
      <c r="F39" s="103">
        <f>IFERROR(temp4!F27/temp4!$E27*100,"")</f>
        <v>98.202396804260999</v>
      </c>
      <c r="G39" s="103">
        <f>IFERROR(temp4!G27/temp4!$E27*100,"")</f>
        <v>58.864846870838875</v>
      </c>
      <c r="H39" s="103">
        <f>IFERROR(temp4!H27/temp4!$E27*100,"")</f>
        <v>67.240346205059907</v>
      </c>
      <c r="I39" s="103">
        <f>IFERROR(temp4!I27/temp4!$E27*100,"")</f>
        <v>60.148135818908109</v>
      </c>
      <c r="J39" s="103">
        <f>IFERROR(temp4!J27/temp4!$E27*100,"")</f>
        <v>59.254327563248999</v>
      </c>
      <c r="K39" s="103">
        <f>IFERROR(temp4!K27/temp4!$E27*100,"")</f>
        <v>22.203728362183757</v>
      </c>
      <c r="L39" s="103">
        <f>IFERROR(temp4!L27/temp4!$E27*100,"")</f>
        <v>13.948069241011984</v>
      </c>
      <c r="M39" s="120">
        <f>IFERROR(temp4!M27/temp4!$E27*100,"")</f>
        <v>8.0159786950732368</v>
      </c>
      <c r="N39" s="120">
        <f>IFERROR(temp4!N27/temp4!$E27*100,"")</f>
        <v>10.067184291581878</v>
      </c>
      <c r="O39" s="103">
        <f>IFERROR(temp4!O27/temp4!$E27*100,"")</f>
        <v>56.879161118508648</v>
      </c>
      <c r="P39" s="103">
        <f>IFERROR(temp4!P27/temp4!$E27*100,"")</f>
        <v>68.874833555259656</v>
      </c>
      <c r="Q39" s="103" t="str">
        <f>IFERROR(temp4!Q27/temp4!$E27*100,"")</f>
        <v/>
      </c>
      <c r="R39" s="103" t="str">
        <f>IFERROR(temp4!R27/temp4!$E27*100,"")</f>
        <v/>
      </c>
      <c r="S39" s="103" t="str">
        <f>IFERROR(temp4!S27/temp4!$E27*100,"")</f>
        <v/>
      </c>
      <c r="T39" s="103" t="str">
        <f>IFERROR(temp4!T27/temp4!$E27*100,"")</f>
        <v/>
      </c>
      <c r="U39" s="103" t="str">
        <f>IFERROR(temp4!U27/temp4!$E27*100,"")</f>
        <v/>
      </c>
      <c r="V39" s="106" t="str">
        <f>IFERROR(temp4!V27/temp4!$E27*100,"")</f>
        <v/>
      </c>
    </row>
    <row r="40" spans="1:22" s="94" customFormat="1">
      <c r="A40" s="94">
        <v>4</v>
      </c>
      <c r="B40" s="146" t="s">
        <v>23</v>
      </c>
      <c r="C40" s="147"/>
      <c r="D40" s="148"/>
      <c r="E40" s="103">
        <f>IFERROR(temp4!E28/temp4!$E28*100,"")</f>
        <v>100</v>
      </c>
      <c r="F40" s="103">
        <f>IFERROR(temp4!F28/temp4!$E28*100,"")</f>
        <v>1.984126984126984</v>
      </c>
      <c r="G40" s="103">
        <f>IFERROR(temp4!G28/temp4!$E28*100,"")</f>
        <v>0</v>
      </c>
      <c r="H40" s="103">
        <f>IFERROR(temp4!H28/temp4!$E28*100,"")</f>
        <v>0</v>
      </c>
      <c r="I40" s="103">
        <f>IFERROR(temp4!I28/temp4!$E28*100,"")</f>
        <v>0</v>
      </c>
      <c r="J40" s="103">
        <f>IFERROR(temp4!J28/temp4!$E28*100,"")</f>
        <v>0</v>
      </c>
      <c r="K40" s="103">
        <f>IFERROR(temp4!K28/temp4!$E28*100,"")</f>
        <v>0</v>
      </c>
      <c r="L40" s="103">
        <f>IFERROR(temp4!L28/temp4!$E28*100,"")</f>
        <v>0</v>
      </c>
      <c r="M40" s="120">
        <f>IFERROR(temp4!M28/temp4!$E28*100,"")</f>
        <v>0</v>
      </c>
      <c r="N40" s="120">
        <f>IFERROR(temp4!N28/temp4!$E28*100,"")</f>
        <v>0</v>
      </c>
      <c r="O40" s="103">
        <f>IFERROR(temp4!O28/temp4!$E28*100,"")</f>
        <v>0</v>
      </c>
      <c r="P40" s="103">
        <f>IFERROR(temp4!P28/temp4!$E28*100,"")</f>
        <v>0</v>
      </c>
      <c r="Q40" s="103">
        <f>IFERROR(temp4!Q28/temp4!$E28*100,"")</f>
        <v>0</v>
      </c>
      <c r="R40" s="103">
        <f>IFERROR(temp4!R28/temp4!$E28*100,"")</f>
        <v>0</v>
      </c>
      <c r="S40" s="103">
        <f>IFERROR(temp4!S28/temp4!$E28*100,"")</f>
        <v>0</v>
      </c>
      <c r="T40" s="103">
        <f>IFERROR(temp4!T28/temp4!$E28*100,"")</f>
        <v>0</v>
      </c>
      <c r="U40" s="103">
        <f>IFERROR(temp4!U28/temp4!$E28*100,"")</f>
        <v>0</v>
      </c>
      <c r="V40" s="106">
        <f>IFERROR(temp4!V28/temp4!$E28*100,"")</f>
        <v>0</v>
      </c>
    </row>
    <row r="41" spans="1:22" s="94" customFormat="1">
      <c r="A41" s="94">
        <v>5</v>
      </c>
      <c r="B41" s="146" t="s">
        <v>14</v>
      </c>
      <c r="C41" s="147"/>
      <c r="D41" s="148"/>
      <c r="E41" s="103">
        <f>IFERROR(temp4!E29/temp4!$E29*100,"")</f>
        <v>100</v>
      </c>
      <c r="F41" s="103">
        <f>IFERROR(temp4!F29/temp4!$E29*100,"")</f>
        <v>92.655223994118103</v>
      </c>
      <c r="G41" s="103">
        <f>IFERROR(temp4!G29/temp4!$E29*100,"")</f>
        <v>94.823923129579413</v>
      </c>
      <c r="H41" s="103">
        <f>IFERROR(temp4!H29/temp4!$E29*100,"")</f>
        <v>110.83893212990897</v>
      </c>
      <c r="I41" s="103">
        <f>IFERROR(temp4!I29/temp4!$E29*100,"")</f>
        <v>110.6353472098978</v>
      </c>
      <c r="J41" s="103">
        <f>IFERROR(temp4!J29/temp4!$E29*100,"")</f>
        <v>110.04512841315315</v>
      </c>
      <c r="K41" s="103">
        <f>IFERROR(temp4!K29/temp4!$E29*100,"")</f>
        <v>111.2339325102046</v>
      </c>
      <c r="L41" s="103">
        <f>IFERROR(temp4!L29/temp4!$E29*100,"")</f>
        <v>107.49638719164365</v>
      </c>
      <c r="M41" s="120">
        <f>IFERROR(temp4!M29/temp4!$E29*100,"")</f>
        <v>87.050173668331496</v>
      </c>
      <c r="N41" s="120">
        <f>IFERROR(temp4!N29/temp4!$E29*100,"")</f>
        <v>35.153296743049765</v>
      </c>
      <c r="O41" s="103">
        <f>IFERROR(temp4!O29/temp4!$E29*100,"")</f>
        <v>35.420733717009348</v>
      </c>
      <c r="P41" s="103">
        <f>IFERROR(temp4!P29/temp4!$E29*100,"")</f>
        <v>45.807874654564813</v>
      </c>
      <c r="Q41" s="103" t="str">
        <f>IFERROR(temp4!Q29/temp4!$E29*100,"")</f>
        <v/>
      </c>
      <c r="R41" s="103" t="str">
        <f>IFERROR(temp4!R29/temp4!$E29*100,"")</f>
        <v/>
      </c>
      <c r="S41" s="103" t="str">
        <f>IFERROR(temp4!S29/temp4!$E29*100,"")</f>
        <v/>
      </c>
      <c r="T41" s="103" t="str">
        <f>IFERROR(temp4!T29/temp4!$E29*100,"")</f>
        <v/>
      </c>
      <c r="U41" s="103" t="str">
        <f>IFERROR(temp4!U29/temp4!$E29*100,"")</f>
        <v/>
      </c>
      <c r="V41" s="106" t="str">
        <f>IFERROR(temp4!V29/temp4!$E29*100,"")</f>
        <v/>
      </c>
    </row>
    <row r="42" spans="1:22" s="94" customFormat="1">
      <c r="A42" s="94">
        <v>6</v>
      </c>
      <c r="B42" s="146" t="s">
        <v>15</v>
      </c>
      <c r="C42" s="147"/>
      <c r="D42" s="148"/>
      <c r="E42" s="103">
        <f>IFERROR(temp4!E30/temp4!$E30*100,"")</f>
        <v>100</v>
      </c>
      <c r="F42" s="103">
        <f>IFERROR(temp4!F30/temp4!$E30*100,"")</f>
        <v>93.762664741893246</v>
      </c>
      <c r="G42" s="103">
        <f>IFERROR(temp4!G30/temp4!$E30*100,"")</f>
        <v>89.184020816068283</v>
      </c>
      <c r="H42" s="103">
        <f>IFERROR(temp4!H30/temp4!$E30*100,"")</f>
        <v>97.719856354871183</v>
      </c>
      <c r="I42" s="103">
        <f>IFERROR(temp4!I30/temp4!$E30*100,"")</f>
        <v>100.51264914766401</v>
      </c>
      <c r="J42" s="103">
        <f>IFERROR(temp4!J30/temp4!$E30*100,"")</f>
        <v>98.037087532636519</v>
      </c>
      <c r="K42" s="103">
        <f>IFERROR(temp4!K30/temp4!$E30*100,"")</f>
        <v>80.464369413924317</v>
      </c>
      <c r="L42" s="103">
        <f>IFERROR(temp4!L30/temp4!$E30*100,"")</f>
        <v>51.824168382031878</v>
      </c>
      <c r="M42" s="120">
        <f>IFERROR(temp4!M30/temp4!$E30*100,"")</f>
        <v>53.634667308257796</v>
      </c>
      <c r="N42" s="120">
        <f>IFERROR(temp4!N30/temp4!$E30*100,"")</f>
        <v>52.612939718433502</v>
      </c>
      <c r="O42" s="103">
        <f>IFERROR(temp4!O30/temp4!$E30*100,"")</f>
        <v>53.766585576674601</v>
      </c>
      <c r="P42" s="103">
        <f>IFERROR(temp4!P30/temp4!$E30*100,"")</f>
        <v>54.610277933720077</v>
      </c>
      <c r="Q42" s="103" t="str">
        <f>IFERROR(temp4!Q30/temp4!$E30*100,"")</f>
        <v/>
      </c>
      <c r="R42" s="103" t="str">
        <f>IFERROR(temp4!R30/temp4!$E30*100,"")</f>
        <v/>
      </c>
      <c r="S42" s="103" t="str">
        <f>IFERROR(temp4!S30/temp4!$E30*100,"")</f>
        <v/>
      </c>
      <c r="T42" s="103" t="str">
        <f>IFERROR(temp4!T30/temp4!$E30*100,"")</f>
        <v/>
      </c>
      <c r="U42" s="103" t="str">
        <f>IFERROR(temp4!U30/temp4!$E30*100,"")</f>
        <v/>
      </c>
      <c r="V42" s="106" t="str">
        <f>IFERROR(temp4!V30/temp4!$E30*100,"")</f>
        <v/>
      </c>
    </row>
    <row r="43" spans="1:22" s="94" customFormat="1">
      <c r="A43" s="94">
        <v>7</v>
      </c>
      <c r="B43" s="146" t="s">
        <v>26</v>
      </c>
      <c r="C43" s="147"/>
      <c r="D43" s="148"/>
      <c r="E43" s="103">
        <f>IFERROR(temp4!E31/temp4!$E31*100,"")</f>
        <v>100</v>
      </c>
      <c r="F43" s="103">
        <f>IFERROR(temp4!F31/temp4!$E31*100,"")</f>
        <v>110.7738009165288</v>
      </c>
      <c r="G43" s="103">
        <f>IFERROR(temp4!G31/temp4!$E31*100,"")</f>
        <v>107.63314649285827</v>
      </c>
      <c r="H43" s="103">
        <f>IFERROR(temp4!H31/temp4!$E31*100,"")</f>
        <v>107.91079104211461</v>
      </c>
      <c r="I43" s="103">
        <f>IFERROR(temp4!I31/temp4!$E31*100,"")</f>
        <v>108.23264330853274</v>
      </c>
      <c r="J43" s="103">
        <f>IFERROR(temp4!J31/temp4!$E31*100,"")</f>
        <v>92.005291373668427</v>
      </c>
      <c r="K43" s="103">
        <f>IFERROR(temp4!K31/temp4!$E31*100,"")</f>
        <v>86.046539095289361</v>
      </c>
      <c r="L43" s="103">
        <f>IFERROR(temp4!L31/temp4!$E31*100,"")</f>
        <v>95.221659483164771</v>
      </c>
      <c r="M43" s="120">
        <f>IFERROR(temp4!M31/temp4!$E31*100,"")</f>
        <v>107.3719217211524</v>
      </c>
      <c r="N43" s="120">
        <f>IFERROR(temp4!N31/temp4!$E31*100,"")</f>
        <v>89.975139311141533</v>
      </c>
      <c r="O43" s="103">
        <f>IFERROR(temp4!O31/temp4!$E31*100,"")</f>
        <v>87.926816073192199</v>
      </c>
      <c r="P43" s="103">
        <f>IFERROR(temp4!P31/temp4!$E31*100,"")</f>
        <v>88.313722759869094</v>
      </c>
      <c r="Q43" s="103" t="str">
        <f>IFERROR(temp4!Q31/temp4!$E31*100,"")</f>
        <v/>
      </c>
      <c r="R43" s="103" t="str">
        <f>IFERROR(temp4!R31/temp4!$E31*100,"")</f>
        <v/>
      </c>
      <c r="S43" s="103" t="str">
        <f>IFERROR(temp4!S31/temp4!$E31*100,"")</f>
        <v/>
      </c>
      <c r="T43" s="103" t="str">
        <f>IFERROR(temp4!T31/temp4!$E31*100,"")</f>
        <v/>
      </c>
      <c r="U43" s="103" t="str">
        <f>IFERROR(temp4!U31/temp4!$E31*100,"")</f>
        <v/>
      </c>
      <c r="V43" s="106" t="str">
        <f>IFERROR(temp4!V31/temp4!$E31*100,"")</f>
        <v/>
      </c>
    </row>
    <row r="44" spans="1:22" s="94" customFormat="1">
      <c r="B44" s="149" t="s">
        <v>28</v>
      </c>
      <c r="C44" s="150"/>
      <c r="D44" s="151"/>
      <c r="E44" s="107">
        <f>IFERROR(temp4!E32/temp4!$E32*100,"")</f>
        <v>100</v>
      </c>
      <c r="F44" s="107">
        <f>IFERROR(temp4!F32/temp4!$E32*100,"")</f>
        <v>102.69251847310098</v>
      </c>
      <c r="G44" s="107">
        <f>IFERROR(temp4!G32/temp4!$E32*100,"")</f>
        <v>99.26488919990588</v>
      </c>
      <c r="H44" s="107">
        <f>IFERROR(temp4!H32/temp4!$E32*100,"")</f>
        <v>102.50539657322473</v>
      </c>
      <c r="I44" s="107">
        <f>IFERROR(temp4!I32/temp4!$E32*100,"")</f>
        <v>103.50525370793144</v>
      </c>
      <c r="J44" s="107">
        <f>IFERROR(temp4!J32/temp4!$E32*100,"")</f>
        <v>92.943103979342624</v>
      </c>
      <c r="K44" s="107">
        <f>IFERROR(temp4!K32/temp4!$E32*100,"")</f>
        <v>83.92412992265136</v>
      </c>
      <c r="L44" s="107">
        <f>IFERROR(temp4!L32/temp4!$E32*100,"")</f>
        <v>80.646134079985032</v>
      </c>
      <c r="M44" s="121">
        <f>IFERROR(temp4!M32/temp4!$E32*100,"")</f>
        <v>88.247330239170552</v>
      </c>
      <c r="N44" s="121">
        <f>IFERROR(temp4!N32/temp4!$E32*100,"")</f>
        <v>75.802986773175249</v>
      </c>
      <c r="O44" s="107">
        <f>IFERROR(temp4!O32/temp4!$E32*100,"")</f>
        <v>74.862195840701915</v>
      </c>
      <c r="P44" s="107">
        <f>IFERROR(temp4!P32/temp4!$E32*100,"")</f>
        <v>75.321121261893438</v>
      </c>
      <c r="Q44" s="107" t="str">
        <f>IFERROR(temp4!Q32/temp4!$E32*100,"")</f>
        <v/>
      </c>
      <c r="R44" s="107" t="str">
        <f>IFERROR(temp4!R32/temp4!$E32*100,"")</f>
        <v/>
      </c>
      <c r="S44" s="107" t="str">
        <f>IFERROR(temp4!S32/temp4!$E32*100,"")</f>
        <v/>
      </c>
      <c r="T44" s="107" t="str">
        <f>IFERROR(temp4!T32/temp4!$E32*100,"")</f>
        <v/>
      </c>
      <c r="U44" s="107" t="str">
        <f>IFERROR(temp4!U32/temp4!$E32*100,"")</f>
        <v/>
      </c>
      <c r="V44" s="108" t="str">
        <f>IFERROR(temp4!V32/temp4!$E32*100,"")</f>
        <v/>
      </c>
    </row>
    <row r="45" spans="1:22" s="94" customFormat="1"/>
  </sheetData>
  <sheetProtection algorithmName="SHA-512" hashValue="CHCPZORZzdqZP18nTf9XwBr3XlCPoEa45G/Hug/SKXh+oxpaujj0KR1BCv6OA2flJC/oAfyKbg2OWXMaNTfLkg==" saltValue="Pw1PS9q7Zm20FOg/j+pBGQ==" spinCount="100000" sheet="1" objects="1" scenarios="1"/>
  <mergeCells count="10">
    <mergeCell ref="B40:D40"/>
    <mergeCell ref="B41:D41"/>
    <mergeCell ref="B42:D42"/>
    <mergeCell ref="B43:D43"/>
    <mergeCell ref="B44:D44"/>
    <mergeCell ref="B3:V3"/>
    <mergeCell ref="B36:D36"/>
    <mergeCell ref="B37:D37"/>
    <mergeCell ref="B38:D38"/>
    <mergeCell ref="B39:D39"/>
  </mergeCells>
  <phoneticPr fontId="2"/>
  <printOptions horizontalCentered="1" verticalCentered="1"/>
  <pageMargins left="0.59055118110236227" right="0.59055118110236227" top="0.59055118110236227" bottom="0.59055118110236227" header="0.59055118110236227" footer="0.27559055118110237"/>
  <pageSetup paperSize="9" scale="97" orientation="landscape" r:id="rId1"/>
  <headerFooter alignWithMargins="0">
    <oddFooter>&amp;L&amp;10&amp;D &amp;F</oddFooter>
  </headerFooter>
  <ignoredErrors>
    <ignoredError sqref="E37:V43 E44:N44 P44:V4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Drop Down 1">
              <controlPr locked="0" defaultSize="0" print="0" autoLine="0" autoPict="0">
                <anchor moveWithCells="1">
                  <from>
                    <xdr:col>1</xdr:col>
                    <xdr:colOff>0</xdr:colOff>
                    <xdr:row>0</xdr:row>
                    <xdr:rowOff>0</xdr:rowOff>
                  </from>
                  <to>
                    <xdr:col>4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Spinner 3">
              <controlPr defaultSize="0" print="0" autoPict="0">
                <anchor moveWithCells="1" sizeWithCells="1">
                  <from>
                    <xdr:col>4</xdr:col>
                    <xdr:colOff>0</xdr:colOff>
                    <xdr:row>0</xdr:row>
                    <xdr:rowOff>0</xdr:rowOff>
                  </from>
                  <to>
                    <xdr:col>5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59"/>
  <sheetViews>
    <sheetView showGridLines="0" showZeros="0" topLeftCell="A7" zoomScaleNormal="100" workbookViewId="0">
      <pane xSplit="6" topLeftCell="G1" activePane="topRight" state="frozen"/>
      <selection activeCell="B4" sqref="B4:C4"/>
      <selection pane="topRight" activeCell="B4" sqref="B4:C4"/>
    </sheetView>
  </sheetViews>
  <sheetFormatPr defaultColWidth="9" defaultRowHeight="12"/>
  <cols>
    <col min="1" max="1" width="2.625" style="29" customWidth="1"/>
    <col min="2" max="17" width="8.625" style="29" customWidth="1"/>
    <col min="18" max="16384" width="9" style="29"/>
  </cols>
  <sheetData>
    <row r="1" spans="1:18">
      <c r="B1" s="30"/>
      <c r="C1" s="30"/>
      <c r="D1" s="30"/>
      <c r="E1" s="31">
        <v>7</v>
      </c>
      <c r="F1" s="31">
        <f>E1+1</f>
        <v>8</v>
      </c>
      <c r="G1" s="31">
        <f t="shared" ref="G1:P1" si="0">F1+1</f>
        <v>9</v>
      </c>
      <c r="H1" s="31">
        <f t="shared" si="0"/>
        <v>10</v>
      </c>
      <c r="I1" s="31">
        <f t="shared" si="0"/>
        <v>11</v>
      </c>
      <c r="J1" s="31">
        <f t="shared" si="0"/>
        <v>12</v>
      </c>
      <c r="K1" s="31">
        <f t="shared" si="0"/>
        <v>13</v>
      </c>
      <c r="L1" s="31">
        <f t="shared" si="0"/>
        <v>14</v>
      </c>
      <c r="M1" s="31">
        <f t="shared" si="0"/>
        <v>15</v>
      </c>
      <c r="N1" s="31">
        <f t="shared" si="0"/>
        <v>16</v>
      </c>
      <c r="O1" s="31">
        <f t="shared" si="0"/>
        <v>17</v>
      </c>
      <c r="P1" s="31">
        <f t="shared" si="0"/>
        <v>18</v>
      </c>
      <c r="Q1" s="32"/>
      <c r="R1" s="93" t="s">
        <v>106</v>
      </c>
    </row>
    <row r="2" spans="1:18">
      <c r="A2" s="29">
        <f>到達･結果!A2</f>
        <v>99</v>
      </c>
      <c r="B2" s="33" t="s">
        <v>34</v>
      </c>
      <c r="C2" s="159" t="str">
        <f>到達･結果!C5:E5</f>
        <v>京都保健会（市＋府）</v>
      </c>
      <c r="D2" s="159"/>
      <c r="E2" s="159"/>
      <c r="N2" s="32"/>
      <c r="O2" s="34"/>
      <c r="P2" s="34"/>
    </row>
    <row r="3" spans="1:18">
      <c r="B3" s="35"/>
      <c r="C3" s="35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2"/>
      <c r="P3" s="158"/>
      <c r="Q3" s="158"/>
    </row>
    <row r="4" spans="1:18">
      <c r="B4" s="152">
        <f>到達･結果!B9:C9</f>
        <v>2024</v>
      </c>
      <c r="C4" s="153"/>
      <c r="D4" s="36" t="s">
        <v>57</v>
      </c>
      <c r="E4" s="2" t="s">
        <v>0</v>
      </c>
      <c r="F4" s="2" t="s">
        <v>1</v>
      </c>
      <c r="G4" s="2" t="s">
        <v>2</v>
      </c>
      <c r="H4" s="2" t="s">
        <v>3</v>
      </c>
      <c r="I4" s="2" t="s">
        <v>4</v>
      </c>
      <c r="J4" s="2" t="s">
        <v>5</v>
      </c>
      <c r="K4" s="2" t="s">
        <v>6</v>
      </c>
      <c r="L4" s="2" t="s">
        <v>7</v>
      </c>
      <c r="M4" s="2" t="s">
        <v>8</v>
      </c>
      <c r="N4" s="2" t="s">
        <v>9</v>
      </c>
      <c r="O4" s="2" t="s">
        <v>10</v>
      </c>
      <c r="P4" s="2" t="s">
        <v>11</v>
      </c>
      <c r="Q4" s="36" t="s">
        <v>28</v>
      </c>
    </row>
    <row r="5" spans="1:18">
      <c r="A5" s="29">
        <v>1</v>
      </c>
      <c r="B5" s="154" t="s">
        <v>12</v>
      </c>
      <c r="C5" s="154"/>
      <c r="D5" s="2" t="s">
        <v>13</v>
      </c>
      <c r="E5" s="1">
        <f>到達･結果!E10</f>
        <v>4.6202000000000005</v>
      </c>
      <c r="F5" s="1">
        <f>到達･結果!F10</f>
        <v>4.3094000000000001</v>
      </c>
      <c r="G5" s="1">
        <f>到達･結果!G10</f>
        <v>5.0279999999999996</v>
      </c>
      <c r="H5" s="1">
        <f>到達･結果!H10</f>
        <v>5.7277000000000005</v>
      </c>
      <c r="I5" s="1">
        <f>到達･結果!I10</f>
        <v>5.7191000000000001</v>
      </c>
      <c r="J5" s="1">
        <f>到達･結果!J10</f>
        <v>5.7038000000000011</v>
      </c>
      <c r="K5" s="1">
        <f>到達･結果!K10</f>
        <v>5.1306000000000003</v>
      </c>
      <c r="L5" s="1">
        <f>到達･結果!L10</f>
        <v>4.5620999999999992</v>
      </c>
      <c r="M5" s="1">
        <f>到達･結果!M10</f>
        <v>4.652000000000001</v>
      </c>
      <c r="N5" s="1">
        <f>到達･結果!N10</f>
        <v>4.3557999999999995</v>
      </c>
      <c r="O5" s="1">
        <f>到達･結果!O10</f>
        <v>4.6279000000000003</v>
      </c>
      <c r="P5" s="1">
        <f>到達･結果!P10</f>
        <v>4.2514000000000003</v>
      </c>
      <c r="Q5" s="1">
        <f>SUM(E5:P5)</f>
        <v>58.688000000000002</v>
      </c>
    </row>
    <row r="6" spans="1:18">
      <c r="A6" s="29">
        <v>2</v>
      </c>
      <c r="B6" s="154" t="s">
        <v>21</v>
      </c>
      <c r="C6" s="154"/>
      <c r="D6" s="2" t="s">
        <v>13</v>
      </c>
      <c r="E6" s="1">
        <f>到達･結果!E11</f>
        <v>0</v>
      </c>
      <c r="F6" s="1">
        <f>到達･結果!F11</f>
        <v>0</v>
      </c>
      <c r="G6" s="1">
        <f>到達･結果!G11</f>
        <v>0</v>
      </c>
      <c r="H6" s="1">
        <f>到達･結果!H11</f>
        <v>0</v>
      </c>
      <c r="I6" s="1">
        <f>到達･結果!I11</f>
        <v>0</v>
      </c>
      <c r="J6" s="1">
        <f>到達･結果!J11</f>
        <v>0</v>
      </c>
      <c r="K6" s="1">
        <f>到達･結果!K11</f>
        <v>0</v>
      </c>
      <c r="L6" s="1">
        <f>到達･結果!L11</f>
        <v>0.14599999999999999</v>
      </c>
      <c r="M6" s="1">
        <f>到達･結果!M11</f>
        <v>0.32600000000000001</v>
      </c>
      <c r="N6" s="1">
        <f>到達･結果!N11</f>
        <v>0.61799999999999999</v>
      </c>
      <c r="O6" s="1">
        <f>到達･結果!O11</f>
        <v>0.1195</v>
      </c>
      <c r="P6" s="1">
        <f>到達･結果!P11</f>
        <v>0.4</v>
      </c>
      <c r="Q6" s="1">
        <f t="shared" ref="Q6:Q11" si="1">SUM(E6:P6)</f>
        <v>1.6094999999999997</v>
      </c>
    </row>
    <row r="7" spans="1:18">
      <c r="A7" s="29">
        <v>3</v>
      </c>
      <c r="B7" s="154" t="s">
        <v>22</v>
      </c>
      <c r="C7" s="154"/>
      <c r="D7" s="2" t="s">
        <v>13</v>
      </c>
      <c r="E7" s="1">
        <f>到達･結果!E12</f>
        <v>0.247</v>
      </c>
      <c r="F7" s="1">
        <f>到達･結果!F12</f>
        <v>0.32300000000000001</v>
      </c>
      <c r="G7" s="1">
        <f>到達･結果!G12</f>
        <v>0.44090000000000001</v>
      </c>
      <c r="H7" s="1">
        <f>到達･結果!H12</f>
        <v>0.35700000000000004</v>
      </c>
      <c r="I7" s="1">
        <f>到達･結果!I12</f>
        <v>0.53400000000000003</v>
      </c>
      <c r="J7" s="1">
        <f>到達･結果!J12</f>
        <v>0.34939999999999999</v>
      </c>
      <c r="K7" s="1">
        <f>到達･結果!K12</f>
        <v>0.44199999999999995</v>
      </c>
      <c r="L7" s="1">
        <f>到達･結果!L12</f>
        <v>0.28000000000000003</v>
      </c>
      <c r="M7" s="1">
        <f>到達･結果!M12</f>
        <v>0.25670000000000004</v>
      </c>
      <c r="N7" s="1">
        <f>到達･結果!N12</f>
        <v>0.35699999999999998</v>
      </c>
      <c r="O7" s="1">
        <f>到達･結果!O12</f>
        <v>0.24199999999999999</v>
      </c>
      <c r="P7" s="1">
        <f>到達･結果!P12</f>
        <v>0.309</v>
      </c>
      <c r="Q7" s="1">
        <f t="shared" si="1"/>
        <v>4.1379999999999999</v>
      </c>
    </row>
    <row r="8" spans="1:18">
      <c r="A8" s="29">
        <v>4</v>
      </c>
      <c r="B8" s="154" t="s">
        <v>23</v>
      </c>
      <c r="C8" s="154"/>
      <c r="D8" s="2" t="s">
        <v>13</v>
      </c>
      <c r="E8" s="1">
        <f>到達･結果!E13</f>
        <v>0</v>
      </c>
      <c r="F8" s="1">
        <f>到達･結果!F13</f>
        <v>0</v>
      </c>
      <c r="G8" s="1">
        <f>到達･結果!G13</f>
        <v>0</v>
      </c>
      <c r="H8" s="1">
        <f>到達･結果!H13</f>
        <v>0</v>
      </c>
      <c r="I8" s="1">
        <f>到達･結果!I13</f>
        <v>0</v>
      </c>
      <c r="J8" s="1">
        <f>到達･結果!J13</f>
        <v>0</v>
      </c>
      <c r="K8" s="1">
        <f>到達･結果!K13</f>
        <v>0</v>
      </c>
      <c r="L8" s="1">
        <f>到達･結果!L13</f>
        <v>0</v>
      </c>
      <c r="M8" s="1">
        <f>到達･結果!M13</f>
        <v>0</v>
      </c>
      <c r="N8" s="1">
        <f>到達･結果!N13</f>
        <v>0</v>
      </c>
      <c r="O8" s="1">
        <f>到達･結果!O13</f>
        <v>0</v>
      </c>
      <c r="P8" s="1">
        <f>到達･結果!P13</f>
        <v>0</v>
      </c>
      <c r="Q8" s="1">
        <f t="shared" si="1"/>
        <v>0</v>
      </c>
    </row>
    <row r="9" spans="1:18">
      <c r="A9" s="29">
        <v>5</v>
      </c>
      <c r="B9" s="154" t="s">
        <v>14</v>
      </c>
      <c r="C9" s="154"/>
      <c r="D9" s="2" t="s">
        <v>24</v>
      </c>
      <c r="E9" s="1">
        <f>到達･結果!E14</f>
        <v>1.3019999999999998</v>
      </c>
      <c r="F9" s="1">
        <f>到達･結果!F14</f>
        <v>1.0939999999999999</v>
      </c>
      <c r="G9" s="1">
        <f>到達･結果!G14</f>
        <v>1.4169999999999998</v>
      </c>
      <c r="H9" s="1">
        <f>到達･結果!H14</f>
        <v>1.6560000000000001</v>
      </c>
      <c r="I9" s="1">
        <f>到達･結果!I14</f>
        <v>1.6319999999999999</v>
      </c>
      <c r="J9" s="1">
        <f>到達･結果!J14</f>
        <v>1.444</v>
      </c>
      <c r="K9" s="1">
        <f>到達･結果!K14</f>
        <v>0.93500000000000005</v>
      </c>
      <c r="L9" s="1">
        <f>到達･結果!L14</f>
        <v>1.46</v>
      </c>
      <c r="M9" s="1">
        <f>到達･結果!M14</f>
        <v>1.6970000000000001</v>
      </c>
      <c r="N9" s="1">
        <f>到達･結果!N14</f>
        <v>1.9650000000000001</v>
      </c>
      <c r="O9" s="1">
        <f>到達･結果!O14</f>
        <v>1.9239999999999999</v>
      </c>
      <c r="P9" s="1">
        <f>到達･結果!P14</f>
        <v>1.5419999999999998</v>
      </c>
      <c r="Q9" s="1">
        <f t="shared" si="1"/>
        <v>18.067999999999998</v>
      </c>
    </row>
    <row r="10" spans="1:18">
      <c r="A10" s="29">
        <v>6</v>
      </c>
      <c r="B10" s="154" t="s">
        <v>15</v>
      </c>
      <c r="C10" s="154"/>
      <c r="D10" s="2" t="s">
        <v>25</v>
      </c>
      <c r="E10" s="1">
        <f>到達･結果!E15</f>
        <v>22.277999999999999</v>
      </c>
      <c r="F10" s="1">
        <f>到達･結果!F15</f>
        <v>15.49</v>
      </c>
      <c r="G10" s="1">
        <f>到達･結果!G15</f>
        <v>19.042000000000002</v>
      </c>
      <c r="H10" s="1">
        <f>到達･結果!H15</f>
        <v>24.954000000000001</v>
      </c>
      <c r="I10" s="1">
        <f>到達･結果!I15</f>
        <v>32.942</v>
      </c>
      <c r="J10" s="1">
        <f>到達･結果!J15</f>
        <v>30.621000000000002</v>
      </c>
      <c r="K10" s="1">
        <f>到達･結果!K15</f>
        <v>23.692000000000004</v>
      </c>
      <c r="L10" s="1">
        <f>到達･結果!L15</f>
        <v>18.311000000000003</v>
      </c>
      <c r="M10" s="1">
        <f>到達･結果!M15</f>
        <v>24.876000000000001</v>
      </c>
      <c r="N10" s="1">
        <f>到達･結果!N15</f>
        <v>31.220000000000006</v>
      </c>
      <c r="O10" s="1">
        <f>到達･結果!O15</f>
        <v>34.434999999999995</v>
      </c>
      <c r="P10" s="1">
        <f>到達･結果!P15</f>
        <v>28.560000000000002</v>
      </c>
      <c r="Q10" s="1">
        <f t="shared" si="1"/>
        <v>306.42100000000005</v>
      </c>
    </row>
    <row r="11" spans="1:18">
      <c r="A11" s="29">
        <v>7</v>
      </c>
      <c r="B11" s="154" t="s">
        <v>26</v>
      </c>
      <c r="C11" s="154"/>
      <c r="D11" s="2" t="s">
        <v>27</v>
      </c>
      <c r="E11" s="1">
        <f>到達･結果!E16</f>
        <v>495.9729999999999</v>
      </c>
      <c r="F11" s="1">
        <f>到達･結果!F16</f>
        <v>480.34200000000004</v>
      </c>
      <c r="G11" s="1">
        <f>到達･結果!G16</f>
        <v>525.88800000000003</v>
      </c>
      <c r="H11" s="1">
        <f>到達･結果!H16</f>
        <v>706.99699999999984</v>
      </c>
      <c r="I11" s="1">
        <f>到達･結果!I16</f>
        <v>745.43299999999999</v>
      </c>
      <c r="J11" s="1">
        <f>到達･結果!J16</f>
        <v>669.37300000000005</v>
      </c>
      <c r="K11" s="1">
        <f>到達･結果!K16</f>
        <v>524.59199999999987</v>
      </c>
      <c r="L11" s="1">
        <f>到達･結果!L16</f>
        <v>507.70500000000004</v>
      </c>
      <c r="M11" s="1">
        <f>到達･結果!M16</f>
        <v>681.10699999999997</v>
      </c>
      <c r="N11" s="1">
        <f>到達･結果!N16</f>
        <v>743.30199999999991</v>
      </c>
      <c r="O11" s="1">
        <f>到達･結果!O16</f>
        <v>726.14200000000005</v>
      </c>
      <c r="P11" s="1">
        <f>到達･結果!P16</f>
        <v>638.39600000000007</v>
      </c>
      <c r="Q11" s="1">
        <f t="shared" si="1"/>
        <v>7445.2499999999991</v>
      </c>
    </row>
    <row r="12" spans="1:18">
      <c r="D12" s="37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8"/>
    </row>
    <row r="13" spans="1:18">
      <c r="D13" s="37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7"/>
    </row>
    <row r="14" spans="1:18">
      <c r="B14" s="152">
        <f>到達･結果!B18:C18</f>
        <v>2023</v>
      </c>
      <c r="C14" s="153"/>
      <c r="D14" s="36" t="s">
        <v>58</v>
      </c>
      <c r="E14" s="2" t="s">
        <v>0</v>
      </c>
      <c r="F14" s="2" t="s">
        <v>1</v>
      </c>
      <c r="G14" s="2" t="s">
        <v>2</v>
      </c>
      <c r="H14" s="2" t="s">
        <v>3</v>
      </c>
      <c r="I14" s="2" t="s">
        <v>4</v>
      </c>
      <c r="J14" s="2" t="s">
        <v>5</v>
      </c>
      <c r="K14" s="2" t="s">
        <v>6</v>
      </c>
      <c r="L14" s="2" t="s">
        <v>7</v>
      </c>
      <c r="M14" s="2" t="s">
        <v>8</v>
      </c>
      <c r="N14" s="2" t="s">
        <v>9</v>
      </c>
      <c r="O14" s="2" t="s">
        <v>10</v>
      </c>
      <c r="P14" s="2" t="s">
        <v>11</v>
      </c>
      <c r="Q14" s="36" t="s">
        <v>28</v>
      </c>
    </row>
    <row r="15" spans="1:18">
      <c r="A15" s="29">
        <v>1</v>
      </c>
      <c r="B15" s="154" t="s">
        <v>12</v>
      </c>
      <c r="C15" s="154"/>
      <c r="D15" s="2" t="s">
        <v>13</v>
      </c>
      <c r="E15" s="1">
        <f>到達･結果!E19</f>
        <v>4.2055000000000007</v>
      </c>
      <c r="F15" s="1">
        <f>到達･結果!F19</f>
        <v>4.2959999999999994</v>
      </c>
      <c r="G15" s="1">
        <f>到達･結果!G19</f>
        <v>4.8929000000000009</v>
      </c>
      <c r="H15" s="1">
        <f>到達･結果!H19</f>
        <v>5.3520000000000003</v>
      </c>
      <c r="I15" s="1">
        <f>到達･結果!I19</f>
        <v>5.7324000000000002</v>
      </c>
      <c r="J15" s="1">
        <f>到達･結果!J19</f>
        <v>5.4597999999999995</v>
      </c>
      <c r="K15" s="1">
        <f>到達･結果!K19</f>
        <v>4.8367000000000004</v>
      </c>
      <c r="L15" s="1">
        <f>到達･結果!L19</f>
        <v>4.5799000000000003</v>
      </c>
      <c r="M15" s="1">
        <f>到達･結果!M19</f>
        <v>4.5711999999999993</v>
      </c>
      <c r="N15" s="1">
        <f>到達･結果!N19</f>
        <v>4.4767000000000001</v>
      </c>
      <c r="O15" s="1">
        <f>到達･結果!O19</f>
        <v>4.375</v>
      </c>
      <c r="P15" s="1">
        <f>到達･結果!P19</f>
        <v>4.6136999999999997</v>
      </c>
      <c r="Q15" s="1">
        <f>SUM(E15:P15)</f>
        <v>57.391800000000003</v>
      </c>
    </row>
    <row r="16" spans="1:18">
      <c r="A16" s="29">
        <v>2</v>
      </c>
      <c r="B16" s="154" t="s">
        <v>21</v>
      </c>
      <c r="C16" s="154"/>
      <c r="D16" s="2" t="s">
        <v>13</v>
      </c>
      <c r="E16" s="1">
        <f>到達･結果!E20</f>
        <v>0.38500000000000001</v>
      </c>
      <c r="F16" s="1">
        <f>到達･結果!F20</f>
        <v>0</v>
      </c>
      <c r="G16" s="1">
        <f>到達･結果!G20</f>
        <v>0.22</v>
      </c>
      <c r="H16" s="1">
        <f>到達･結果!H20</f>
        <v>0.998</v>
      </c>
      <c r="I16" s="1">
        <f>到達･結果!I20</f>
        <v>1.0369999999999999</v>
      </c>
      <c r="J16" s="1">
        <f>到達･結果!J20</f>
        <v>0.58799999999999997</v>
      </c>
      <c r="K16" s="1">
        <f>到達･結果!K20</f>
        <v>0.05</v>
      </c>
      <c r="L16" s="1">
        <f>到達･結果!L20</f>
        <v>0.79400000000000004</v>
      </c>
      <c r="M16" s="1">
        <f>到達･結果!M20</f>
        <v>1.129</v>
      </c>
      <c r="N16" s="1">
        <f>到達･結果!N20</f>
        <v>1.208</v>
      </c>
      <c r="O16" s="1">
        <f>到達･結果!O20</f>
        <v>1.506</v>
      </c>
      <c r="P16" s="1">
        <f>到達･結果!P20</f>
        <v>1.1920000000000002</v>
      </c>
      <c r="Q16" s="1">
        <f t="shared" ref="Q16:Q21" si="2">SUM(E16:P16)</f>
        <v>9.1069999999999993</v>
      </c>
    </row>
    <row r="17" spans="1:18">
      <c r="A17" s="29">
        <v>3</v>
      </c>
      <c r="B17" s="154" t="s">
        <v>22</v>
      </c>
      <c r="C17" s="154"/>
      <c r="D17" s="2" t="s">
        <v>13</v>
      </c>
      <c r="E17" s="1">
        <f>到達･結果!E21</f>
        <v>0.27460000000000001</v>
      </c>
      <c r="F17" s="1">
        <f>到達･結果!F21</f>
        <v>0.253</v>
      </c>
      <c r="G17" s="1">
        <f>到達･結果!G21</f>
        <v>0.35299999999999998</v>
      </c>
      <c r="H17" s="1">
        <f>到達･結果!H21</f>
        <v>0.36399999999999999</v>
      </c>
      <c r="I17" s="1">
        <f>到達･結果!I21</f>
        <v>0.33500000000000002</v>
      </c>
      <c r="J17" s="1">
        <f>到達･結果!J21</f>
        <v>0.33999999999999997</v>
      </c>
      <c r="K17" s="1">
        <f>到達･結果!K21</f>
        <v>0.3044</v>
      </c>
      <c r="L17" s="1">
        <f>到達･結果!L21</f>
        <v>0.252</v>
      </c>
      <c r="M17" s="1">
        <f>到達･結果!M21</f>
        <v>0.19400000000000001</v>
      </c>
      <c r="N17" s="1">
        <f>到達･結果!N21</f>
        <v>0.26529999999999998</v>
      </c>
      <c r="O17" s="1">
        <f>到達･結果!O21</f>
        <v>0.19500000000000001</v>
      </c>
      <c r="P17" s="1">
        <f>到達･結果!P21</f>
        <v>0.28700000000000003</v>
      </c>
      <c r="Q17" s="1">
        <f t="shared" si="2"/>
        <v>3.4172999999999996</v>
      </c>
    </row>
    <row r="18" spans="1:18">
      <c r="A18" s="29">
        <v>4</v>
      </c>
      <c r="B18" s="154" t="s">
        <v>23</v>
      </c>
      <c r="C18" s="154"/>
      <c r="D18" s="2" t="s">
        <v>13</v>
      </c>
      <c r="E18" s="1">
        <f>到達･結果!E22</f>
        <v>0</v>
      </c>
      <c r="F18" s="1">
        <f>到達･結果!F22</f>
        <v>0</v>
      </c>
      <c r="G18" s="1">
        <f>到達･結果!G22</f>
        <v>0</v>
      </c>
      <c r="H18" s="1">
        <f>到達･結果!H22</f>
        <v>0</v>
      </c>
      <c r="I18" s="1">
        <f>到達･結果!I22</f>
        <v>0</v>
      </c>
      <c r="J18" s="1">
        <f>到達･結果!J22</f>
        <v>0</v>
      </c>
      <c r="K18" s="1">
        <f>到達･結果!K22</f>
        <v>0</v>
      </c>
      <c r="L18" s="1">
        <f>到達･結果!L22</f>
        <v>0</v>
      </c>
      <c r="M18" s="1">
        <f>到達･結果!M22</f>
        <v>0</v>
      </c>
      <c r="N18" s="1">
        <f>到達･結果!N22</f>
        <v>0</v>
      </c>
      <c r="O18" s="1">
        <f>到達･結果!O22</f>
        <v>0</v>
      </c>
      <c r="P18" s="1">
        <f>到達･結果!P22</f>
        <v>0</v>
      </c>
      <c r="Q18" s="1">
        <f t="shared" si="2"/>
        <v>0</v>
      </c>
    </row>
    <row r="19" spans="1:18">
      <c r="A19" s="29">
        <v>5</v>
      </c>
      <c r="B19" s="154" t="s">
        <v>14</v>
      </c>
      <c r="C19" s="154"/>
      <c r="D19" s="2" t="s">
        <v>24</v>
      </c>
      <c r="E19" s="1">
        <f>到達･結果!E23</f>
        <v>1.2137999999999998</v>
      </c>
      <c r="F19" s="1">
        <f>到達･結果!F23</f>
        <v>1.0291999999999997</v>
      </c>
      <c r="G19" s="1">
        <f>到達･結果!G23</f>
        <v>1.0792000000000002</v>
      </c>
      <c r="H19" s="1">
        <f>到達･結果!H23</f>
        <v>1.0819999999999999</v>
      </c>
      <c r="I19" s="1">
        <f>到達･結果!I23</f>
        <v>0.98299999999999998</v>
      </c>
      <c r="J19" s="1">
        <f>到達･結果!J23</f>
        <v>0.97699999999999998</v>
      </c>
      <c r="K19" s="1">
        <f>到達･結果!K23</f>
        <v>1.0059999999999998</v>
      </c>
      <c r="L19" s="1">
        <f>到達･結果!L23</f>
        <v>1.244</v>
      </c>
      <c r="M19" s="1">
        <f>到達･結果!M23</f>
        <v>1.2777999999999998</v>
      </c>
      <c r="N19" s="1">
        <f>到達･結果!N23</f>
        <v>1.3043999999999998</v>
      </c>
      <c r="O19" s="1">
        <f>到達･結果!O23</f>
        <v>1.4937999999999996</v>
      </c>
      <c r="P19" s="1">
        <f>到達･結果!P23</f>
        <v>1.2807999999999997</v>
      </c>
      <c r="Q19" s="1">
        <f t="shared" si="2"/>
        <v>13.970999999999997</v>
      </c>
    </row>
    <row r="20" spans="1:18">
      <c r="A20" s="29">
        <v>6</v>
      </c>
      <c r="B20" s="154" t="s">
        <v>15</v>
      </c>
      <c r="C20" s="154"/>
      <c r="D20" s="2" t="s">
        <v>25</v>
      </c>
      <c r="E20" s="1">
        <f>到達･結果!E24</f>
        <v>17.081999999999997</v>
      </c>
      <c r="F20" s="1">
        <f>到達･結果!F24</f>
        <v>16.042000000000002</v>
      </c>
      <c r="G20" s="1">
        <f>到達･結果!G24</f>
        <v>23.837</v>
      </c>
      <c r="H20" s="1">
        <f>到達･結果!H24</f>
        <v>30.886000000000003</v>
      </c>
      <c r="I20" s="1">
        <f>到達･結果!I24</f>
        <v>33.278999999999996</v>
      </c>
      <c r="J20" s="1">
        <f>到達･結果!J24</f>
        <v>26.637</v>
      </c>
      <c r="K20" s="1">
        <f>到達･結果!K24</f>
        <v>17.348000000000003</v>
      </c>
      <c r="L20" s="1">
        <f>到達･結果!L24</f>
        <v>19.134999999999998</v>
      </c>
      <c r="M20" s="1">
        <f>到達･結果!M24</f>
        <v>28.049999999999997</v>
      </c>
      <c r="N20" s="1">
        <f>到達･結果!N24</f>
        <v>29.559000000000001</v>
      </c>
      <c r="O20" s="1">
        <f>到達･結果!O24</f>
        <v>32.308000000000007</v>
      </c>
      <c r="P20" s="1">
        <f>到達･結果!P24</f>
        <v>27.524000000000001</v>
      </c>
      <c r="Q20" s="1">
        <f t="shared" si="2"/>
        <v>301.68700000000001</v>
      </c>
    </row>
    <row r="21" spans="1:18">
      <c r="A21" s="29">
        <v>7</v>
      </c>
      <c r="B21" s="154" t="s">
        <v>26</v>
      </c>
      <c r="C21" s="154"/>
      <c r="D21" s="2" t="s">
        <v>27</v>
      </c>
      <c r="E21" s="1">
        <f>到達･結果!E25</f>
        <v>485.47900000000016</v>
      </c>
      <c r="F21" s="1">
        <f>到達･結果!F25</f>
        <v>486.36300000000011</v>
      </c>
      <c r="G21" s="1">
        <f>到達･結果!G25</f>
        <v>546.72800000000007</v>
      </c>
      <c r="H21" s="1">
        <f>到達･結果!H25</f>
        <v>711.69599999999991</v>
      </c>
      <c r="I21" s="1">
        <f>到達･結果!I25</f>
        <v>760.03300000000002</v>
      </c>
      <c r="J21" s="1">
        <f>到達･結果!J25</f>
        <v>636.23699999999997</v>
      </c>
      <c r="K21" s="1">
        <f>到達･結果!K25</f>
        <v>490.64199999999994</v>
      </c>
      <c r="L21" s="1">
        <f>到達･結果!L25</f>
        <v>540.63100000000009</v>
      </c>
      <c r="M21" s="1">
        <f>到達･結果!M25</f>
        <v>670.51600000000008</v>
      </c>
      <c r="N21" s="1">
        <f>到達･結果!N25</f>
        <v>742.22600000000011</v>
      </c>
      <c r="O21" s="1">
        <f>到達･結果!O25</f>
        <v>672.88599999999997</v>
      </c>
      <c r="P21" s="1">
        <f>到達･結果!P25</f>
        <v>669.19499999999994</v>
      </c>
      <c r="Q21" s="1">
        <f t="shared" si="2"/>
        <v>7412.6320000000014</v>
      </c>
    </row>
    <row r="22" spans="1:18">
      <c r="Q22" s="43"/>
    </row>
    <row r="23" spans="1:18">
      <c r="A23" s="109">
        <f>到達･結果!A29</f>
        <v>1</v>
      </c>
      <c r="B23" s="157" t="str">
        <f>到達･結果!B29</f>
        <v>二酸化炭素排出量</v>
      </c>
      <c r="C23" s="157"/>
    </row>
    <row r="24" spans="1:18">
      <c r="B24" s="155">
        <f>B4</f>
        <v>2024</v>
      </c>
      <c r="C24" s="156"/>
      <c r="D24" s="36" t="s">
        <v>41</v>
      </c>
      <c r="E24" s="2" t="s">
        <v>0</v>
      </c>
      <c r="F24" s="2" t="s">
        <v>1</v>
      </c>
      <c r="G24" s="2" t="s">
        <v>2</v>
      </c>
      <c r="H24" s="2" t="s">
        <v>3</v>
      </c>
      <c r="I24" s="2" t="s">
        <v>4</v>
      </c>
      <c r="J24" s="2" t="s">
        <v>5</v>
      </c>
      <c r="K24" s="2" t="s">
        <v>6</v>
      </c>
      <c r="L24" s="2" t="s">
        <v>7</v>
      </c>
      <c r="M24" s="2" t="s">
        <v>8</v>
      </c>
      <c r="N24" s="2" t="s">
        <v>9</v>
      </c>
      <c r="O24" s="2" t="s">
        <v>10</v>
      </c>
      <c r="P24" s="2" t="s">
        <v>11</v>
      </c>
      <c r="Q24" s="36" t="s">
        <v>28</v>
      </c>
    </row>
    <row r="25" spans="1:18">
      <c r="A25" s="29">
        <v>1</v>
      </c>
      <c r="B25" s="154" t="s">
        <v>12</v>
      </c>
      <c r="C25" s="154"/>
      <c r="D25" s="3">
        <f>HLOOKUP($B$24,mas!$I$1:$N$8,$A25+1,FALSE)</f>
        <v>2.3199999999999998</v>
      </c>
      <c r="E25" s="1">
        <f>IF($A$23=2,E5,E5*$D25)</f>
        <v>10.718864</v>
      </c>
      <c r="F25" s="1">
        <f t="shared" ref="F25:Q25" si="3">IF($A$23=2,F5,F5*$D25)</f>
        <v>9.9978079999999991</v>
      </c>
      <c r="G25" s="1">
        <f t="shared" si="3"/>
        <v>11.664959999999999</v>
      </c>
      <c r="H25" s="1">
        <f t="shared" si="3"/>
        <v>13.288264</v>
      </c>
      <c r="I25" s="1">
        <f t="shared" si="3"/>
        <v>13.268312</v>
      </c>
      <c r="J25" s="1">
        <f t="shared" si="3"/>
        <v>13.232816000000001</v>
      </c>
      <c r="K25" s="1">
        <f t="shared" si="3"/>
        <v>11.902991999999999</v>
      </c>
      <c r="L25" s="1">
        <f t="shared" si="3"/>
        <v>10.584071999999997</v>
      </c>
      <c r="M25" s="1">
        <f t="shared" si="3"/>
        <v>10.792640000000002</v>
      </c>
      <c r="N25" s="1">
        <f t="shared" si="3"/>
        <v>10.105455999999998</v>
      </c>
      <c r="O25" s="1">
        <f t="shared" si="3"/>
        <v>10.736727999999999</v>
      </c>
      <c r="P25" s="1">
        <f t="shared" si="3"/>
        <v>9.8632480000000005</v>
      </c>
      <c r="Q25" s="1">
        <f t="shared" si="3"/>
        <v>136.15616</v>
      </c>
    </row>
    <row r="26" spans="1:18">
      <c r="A26" s="29">
        <v>2</v>
      </c>
      <c r="B26" s="154" t="s">
        <v>21</v>
      </c>
      <c r="C26" s="154"/>
      <c r="D26" s="3">
        <f>HLOOKUP($B$24,mas!$I$1:$N$8,$A26+1,FALSE)</f>
        <v>2.4900000000000002</v>
      </c>
      <c r="E26" s="1">
        <f t="shared" ref="E26:Q26" si="4">IF($A$23=2,E6,E6*$D26)</f>
        <v>0</v>
      </c>
      <c r="F26" s="1">
        <f t="shared" si="4"/>
        <v>0</v>
      </c>
      <c r="G26" s="1">
        <f t="shared" si="4"/>
        <v>0</v>
      </c>
      <c r="H26" s="1">
        <f t="shared" si="4"/>
        <v>0</v>
      </c>
      <c r="I26" s="1">
        <f t="shared" si="4"/>
        <v>0</v>
      </c>
      <c r="J26" s="1">
        <f t="shared" si="4"/>
        <v>0</v>
      </c>
      <c r="K26" s="1">
        <f t="shared" si="4"/>
        <v>0</v>
      </c>
      <c r="L26" s="1">
        <f t="shared" si="4"/>
        <v>0.36354000000000003</v>
      </c>
      <c r="M26" s="1">
        <f t="shared" si="4"/>
        <v>0.81174000000000013</v>
      </c>
      <c r="N26" s="1">
        <f t="shared" si="4"/>
        <v>1.5388200000000001</v>
      </c>
      <c r="O26" s="1">
        <f t="shared" si="4"/>
        <v>0.29755500000000001</v>
      </c>
      <c r="P26" s="1">
        <f t="shared" si="4"/>
        <v>0.99600000000000011</v>
      </c>
      <c r="Q26" s="1">
        <f t="shared" si="4"/>
        <v>4.0076549999999997</v>
      </c>
    </row>
    <row r="27" spans="1:18">
      <c r="A27" s="29">
        <v>3</v>
      </c>
      <c r="B27" s="154" t="s">
        <v>22</v>
      </c>
      <c r="C27" s="154"/>
      <c r="D27" s="3">
        <f>HLOOKUP($B$24,mas!$I$1:$N$8,$A27+1,FALSE)</f>
        <v>2.58</v>
      </c>
      <c r="E27" s="1">
        <f t="shared" ref="E27:Q27" si="5">IF($A$23=2,E7,E7*$D27)</f>
        <v>0.63726000000000005</v>
      </c>
      <c r="F27" s="1">
        <f t="shared" si="5"/>
        <v>0.83334000000000008</v>
      </c>
      <c r="G27" s="1">
        <f t="shared" si="5"/>
        <v>1.1375220000000001</v>
      </c>
      <c r="H27" s="1">
        <f t="shared" si="5"/>
        <v>0.9210600000000001</v>
      </c>
      <c r="I27" s="1">
        <f t="shared" si="5"/>
        <v>1.3777200000000001</v>
      </c>
      <c r="J27" s="1">
        <f t="shared" si="5"/>
        <v>0.90145200000000003</v>
      </c>
      <c r="K27" s="1">
        <f t="shared" si="5"/>
        <v>1.1403599999999998</v>
      </c>
      <c r="L27" s="1">
        <f t="shared" si="5"/>
        <v>0.72240000000000004</v>
      </c>
      <c r="M27" s="1">
        <f t="shared" si="5"/>
        <v>0.66228600000000015</v>
      </c>
      <c r="N27" s="1">
        <f t="shared" si="5"/>
        <v>0.92105999999999999</v>
      </c>
      <c r="O27" s="1">
        <f t="shared" si="5"/>
        <v>0.62436000000000003</v>
      </c>
      <c r="P27" s="1">
        <f t="shared" si="5"/>
        <v>0.79722000000000004</v>
      </c>
      <c r="Q27" s="1">
        <f t="shared" si="5"/>
        <v>10.67604</v>
      </c>
    </row>
    <row r="28" spans="1:18">
      <c r="A28" s="29">
        <v>4</v>
      </c>
      <c r="B28" s="154" t="s">
        <v>23</v>
      </c>
      <c r="C28" s="154"/>
      <c r="D28" s="3">
        <f>HLOOKUP($B$24,mas!$I$1:$N$8,$A28+1,FALSE)</f>
        <v>2.71</v>
      </c>
      <c r="E28" s="1">
        <f t="shared" ref="E28:Q28" si="6">IF($A$23=2,E8,E8*$D28)</f>
        <v>0</v>
      </c>
      <c r="F28" s="1">
        <f t="shared" si="6"/>
        <v>0</v>
      </c>
      <c r="G28" s="1">
        <f t="shared" si="6"/>
        <v>0</v>
      </c>
      <c r="H28" s="1">
        <f t="shared" si="6"/>
        <v>0</v>
      </c>
      <c r="I28" s="1">
        <f t="shared" si="6"/>
        <v>0</v>
      </c>
      <c r="J28" s="1">
        <f t="shared" si="6"/>
        <v>0</v>
      </c>
      <c r="K28" s="1">
        <f t="shared" si="6"/>
        <v>0</v>
      </c>
      <c r="L28" s="1">
        <f t="shared" si="6"/>
        <v>0</v>
      </c>
      <c r="M28" s="1">
        <f t="shared" si="6"/>
        <v>0</v>
      </c>
      <c r="N28" s="1">
        <f t="shared" si="6"/>
        <v>0</v>
      </c>
      <c r="O28" s="1">
        <f t="shared" si="6"/>
        <v>0</v>
      </c>
      <c r="P28" s="1">
        <f t="shared" si="6"/>
        <v>0</v>
      </c>
      <c r="Q28" s="1">
        <f t="shared" si="6"/>
        <v>0</v>
      </c>
    </row>
    <row r="29" spans="1:18">
      <c r="A29" s="29">
        <v>5</v>
      </c>
      <c r="B29" s="154" t="s">
        <v>14</v>
      </c>
      <c r="C29" s="154"/>
      <c r="D29" s="3">
        <f>HLOOKUP($B$24,mas!$I$1:$N$8,$A29+1,FALSE)</f>
        <v>3</v>
      </c>
      <c r="E29" s="1">
        <f t="shared" ref="E29:Q29" si="7">IF($A$23=2,E9,E9*$D29)</f>
        <v>3.9059999999999997</v>
      </c>
      <c r="F29" s="1">
        <f t="shared" si="7"/>
        <v>3.2819999999999996</v>
      </c>
      <c r="G29" s="1">
        <f t="shared" si="7"/>
        <v>4.2509999999999994</v>
      </c>
      <c r="H29" s="1">
        <f t="shared" si="7"/>
        <v>4.968</v>
      </c>
      <c r="I29" s="1">
        <f t="shared" si="7"/>
        <v>4.8959999999999999</v>
      </c>
      <c r="J29" s="1">
        <f t="shared" si="7"/>
        <v>4.3319999999999999</v>
      </c>
      <c r="K29" s="1">
        <f t="shared" si="7"/>
        <v>2.8050000000000002</v>
      </c>
      <c r="L29" s="1">
        <f t="shared" si="7"/>
        <v>4.38</v>
      </c>
      <c r="M29" s="1">
        <f t="shared" si="7"/>
        <v>5.0910000000000002</v>
      </c>
      <c r="N29" s="1">
        <f t="shared" si="7"/>
        <v>5.8950000000000005</v>
      </c>
      <c r="O29" s="1">
        <f t="shared" si="7"/>
        <v>5.7720000000000002</v>
      </c>
      <c r="P29" s="1">
        <f t="shared" si="7"/>
        <v>4.6259999999999994</v>
      </c>
      <c r="Q29" s="1">
        <f t="shared" si="7"/>
        <v>54.203999999999994</v>
      </c>
    </row>
    <row r="30" spans="1:18">
      <c r="A30" s="29">
        <v>6</v>
      </c>
      <c r="B30" s="154" t="s">
        <v>15</v>
      </c>
      <c r="C30" s="154"/>
      <c r="D30" s="3">
        <f>HLOOKUP($B$24,mas!$I$1:$N$8,$A30+1,FALSE)</f>
        <v>2.23</v>
      </c>
      <c r="E30" s="1">
        <f t="shared" ref="E30:Q30" si="8">IF($A$23=2,E10,E10*$D30)</f>
        <v>49.679939999999995</v>
      </c>
      <c r="F30" s="1">
        <f t="shared" si="8"/>
        <v>34.542700000000004</v>
      </c>
      <c r="G30" s="1">
        <f t="shared" si="8"/>
        <v>42.463660000000004</v>
      </c>
      <c r="H30" s="1">
        <f t="shared" si="8"/>
        <v>55.647420000000004</v>
      </c>
      <c r="I30" s="1">
        <f t="shared" si="8"/>
        <v>73.460660000000004</v>
      </c>
      <c r="J30" s="1">
        <f t="shared" si="8"/>
        <v>68.284829999999999</v>
      </c>
      <c r="K30" s="1">
        <f t="shared" si="8"/>
        <v>52.833160000000007</v>
      </c>
      <c r="L30" s="1">
        <f t="shared" si="8"/>
        <v>40.83353000000001</v>
      </c>
      <c r="M30" s="1">
        <f t="shared" si="8"/>
        <v>55.473480000000002</v>
      </c>
      <c r="N30" s="1">
        <f t="shared" si="8"/>
        <v>69.62060000000001</v>
      </c>
      <c r="O30" s="1">
        <f t="shared" si="8"/>
        <v>76.790049999999994</v>
      </c>
      <c r="P30" s="1">
        <f t="shared" si="8"/>
        <v>63.688800000000008</v>
      </c>
      <c r="Q30" s="1">
        <f t="shared" si="8"/>
        <v>683.31883000000005</v>
      </c>
    </row>
    <row r="31" spans="1:18">
      <c r="A31" s="29">
        <v>7</v>
      </c>
      <c r="B31" s="154" t="s">
        <v>26</v>
      </c>
      <c r="C31" s="154"/>
      <c r="D31" s="3">
        <f>HLOOKUP($B$24,mas!$I$1:$N$8,$A31+1,FALSE)</f>
        <v>0.29899999999999999</v>
      </c>
      <c r="E31" s="1">
        <f t="shared" ref="E31:Q31" si="9">IF($A$23=2,E11,E11*$D31)</f>
        <v>148.29592699999998</v>
      </c>
      <c r="F31" s="1">
        <f t="shared" si="9"/>
        <v>143.62225800000002</v>
      </c>
      <c r="G31" s="1">
        <f t="shared" si="9"/>
        <v>157.240512</v>
      </c>
      <c r="H31" s="1">
        <f t="shared" si="9"/>
        <v>211.39210299999993</v>
      </c>
      <c r="I31" s="1">
        <f t="shared" si="9"/>
        <v>222.884467</v>
      </c>
      <c r="J31" s="1">
        <f t="shared" si="9"/>
        <v>200.142527</v>
      </c>
      <c r="K31" s="1">
        <f t="shared" si="9"/>
        <v>156.85300799999996</v>
      </c>
      <c r="L31" s="1">
        <f t="shared" si="9"/>
        <v>151.80379500000001</v>
      </c>
      <c r="M31" s="1">
        <f t="shared" si="9"/>
        <v>203.65099299999997</v>
      </c>
      <c r="N31" s="1">
        <f t="shared" si="9"/>
        <v>222.24729799999997</v>
      </c>
      <c r="O31" s="1">
        <f t="shared" si="9"/>
        <v>217.11645799999999</v>
      </c>
      <c r="P31" s="1">
        <f t="shared" si="9"/>
        <v>190.88040400000003</v>
      </c>
      <c r="Q31" s="1">
        <f t="shared" si="9"/>
        <v>2226.1297499999996</v>
      </c>
    </row>
    <row r="32" spans="1:18">
      <c r="A32" s="29">
        <v>8</v>
      </c>
      <c r="B32" s="154" t="s">
        <v>28</v>
      </c>
      <c r="C32" s="154"/>
      <c r="D32" s="3"/>
      <c r="E32" s="1">
        <f t="shared" ref="E32:Q32" si="10">SUM(E25:E31)</f>
        <v>213.23799099999997</v>
      </c>
      <c r="F32" s="1">
        <f t="shared" si="10"/>
        <v>192.27810600000004</v>
      </c>
      <c r="G32" s="1">
        <f t="shared" si="10"/>
        <v>216.757654</v>
      </c>
      <c r="H32" s="1">
        <f t="shared" si="10"/>
        <v>286.21684699999992</v>
      </c>
      <c r="I32" s="1">
        <f t="shared" si="10"/>
        <v>315.887159</v>
      </c>
      <c r="J32" s="1">
        <f t="shared" si="10"/>
        <v>286.89362499999999</v>
      </c>
      <c r="K32" s="1">
        <f t="shared" si="10"/>
        <v>225.53451999999996</v>
      </c>
      <c r="L32" s="1">
        <f t="shared" si="10"/>
        <v>208.68733700000001</v>
      </c>
      <c r="M32" s="1">
        <f t="shared" si="10"/>
        <v>276.48213899999996</v>
      </c>
      <c r="N32" s="1">
        <f t="shared" si="10"/>
        <v>310.32823399999995</v>
      </c>
      <c r="O32" s="1">
        <f t="shared" si="10"/>
        <v>311.33715099999995</v>
      </c>
      <c r="P32" s="1">
        <f t="shared" si="10"/>
        <v>270.85167200000001</v>
      </c>
      <c r="Q32" s="1">
        <f t="shared" si="10"/>
        <v>3114.4924349999997</v>
      </c>
      <c r="R32" s="43"/>
    </row>
    <row r="33" spans="1:17">
      <c r="D33" s="29" t="b">
        <f>到達･結果!G29</f>
        <v>0</v>
      </c>
    </row>
    <row r="34" spans="1:17">
      <c r="B34" s="152">
        <f>B14</f>
        <v>2023</v>
      </c>
      <c r="C34" s="153"/>
      <c r="D34" s="36" t="s">
        <v>41</v>
      </c>
      <c r="E34" s="2" t="s">
        <v>0</v>
      </c>
      <c r="F34" s="2" t="s">
        <v>1</v>
      </c>
      <c r="G34" s="2" t="s">
        <v>2</v>
      </c>
      <c r="H34" s="2" t="s">
        <v>3</v>
      </c>
      <c r="I34" s="2" t="s">
        <v>4</v>
      </c>
      <c r="J34" s="2" t="s">
        <v>5</v>
      </c>
      <c r="K34" s="2" t="s">
        <v>6</v>
      </c>
      <c r="L34" s="2" t="s">
        <v>7</v>
      </c>
      <c r="M34" s="2" t="s">
        <v>8</v>
      </c>
      <c r="N34" s="2" t="s">
        <v>9</v>
      </c>
      <c r="O34" s="2" t="s">
        <v>10</v>
      </c>
      <c r="P34" s="2" t="s">
        <v>11</v>
      </c>
      <c r="Q34" s="36" t="s">
        <v>28</v>
      </c>
    </row>
    <row r="35" spans="1:17">
      <c r="A35" s="29">
        <v>1</v>
      </c>
      <c r="B35" s="154" t="s">
        <v>12</v>
      </c>
      <c r="C35" s="154"/>
      <c r="D35" s="3">
        <f>IF($D$33,D25,HLOOKUP($B$34,mas!$I$1:$N$8,$A35+1,FALSE))</f>
        <v>2.3199999999999998</v>
      </c>
      <c r="E35" s="1">
        <f>IF($A$23=2,E15,E15*$D35)</f>
        <v>9.7567600000000017</v>
      </c>
      <c r="F35" s="1">
        <f t="shared" ref="F35:Q35" si="11">IF($A$23=2,F15,F15*$D35)</f>
        <v>9.9667199999999987</v>
      </c>
      <c r="G35" s="1">
        <f t="shared" si="11"/>
        <v>11.351528000000002</v>
      </c>
      <c r="H35" s="1">
        <f t="shared" si="11"/>
        <v>12.416639999999999</v>
      </c>
      <c r="I35" s="1">
        <f t="shared" si="11"/>
        <v>13.299168</v>
      </c>
      <c r="J35" s="1">
        <f t="shared" si="11"/>
        <v>12.666735999999998</v>
      </c>
      <c r="K35" s="1">
        <f t="shared" si="11"/>
        <v>11.221144000000001</v>
      </c>
      <c r="L35" s="1">
        <f t="shared" si="11"/>
        <v>10.625368</v>
      </c>
      <c r="M35" s="1">
        <f t="shared" si="11"/>
        <v>10.605183999999998</v>
      </c>
      <c r="N35" s="1">
        <f t="shared" si="11"/>
        <v>10.385944</v>
      </c>
      <c r="O35" s="1">
        <f t="shared" si="11"/>
        <v>10.149999999999999</v>
      </c>
      <c r="P35" s="1">
        <f t="shared" si="11"/>
        <v>10.703783999999999</v>
      </c>
      <c r="Q35" s="1">
        <f t="shared" si="11"/>
        <v>133.148976</v>
      </c>
    </row>
    <row r="36" spans="1:17">
      <c r="A36" s="29">
        <v>2</v>
      </c>
      <c r="B36" s="154" t="s">
        <v>21</v>
      </c>
      <c r="C36" s="154"/>
      <c r="D36" s="3">
        <f>IF($D$33,D26,HLOOKUP($B$34,mas!$I$1:$N$8,$A36+1,FALSE))</f>
        <v>2.4900000000000002</v>
      </c>
      <c r="E36" s="1">
        <f t="shared" ref="E36:Q36" si="12">IF($A$23=2,E16,E16*$D36)</f>
        <v>0.95865000000000011</v>
      </c>
      <c r="F36" s="1">
        <f t="shared" si="12"/>
        <v>0</v>
      </c>
      <c r="G36" s="1">
        <f t="shared" si="12"/>
        <v>0.54780000000000006</v>
      </c>
      <c r="H36" s="1">
        <f t="shared" si="12"/>
        <v>2.48502</v>
      </c>
      <c r="I36" s="1">
        <f t="shared" si="12"/>
        <v>2.5821299999999998</v>
      </c>
      <c r="J36" s="1">
        <f t="shared" si="12"/>
        <v>1.4641200000000001</v>
      </c>
      <c r="K36" s="1">
        <f t="shared" si="12"/>
        <v>0.12450000000000001</v>
      </c>
      <c r="L36" s="1">
        <f t="shared" si="12"/>
        <v>1.9770600000000003</v>
      </c>
      <c r="M36" s="1">
        <f t="shared" si="12"/>
        <v>2.8112100000000004</v>
      </c>
      <c r="N36" s="1">
        <f t="shared" si="12"/>
        <v>3.0079200000000004</v>
      </c>
      <c r="O36" s="1">
        <f t="shared" si="12"/>
        <v>3.7499400000000005</v>
      </c>
      <c r="P36" s="1">
        <f t="shared" si="12"/>
        <v>2.9680800000000005</v>
      </c>
      <c r="Q36" s="1">
        <f t="shared" si="12"/>
        <v>22.67643</v>
      </c>
    </row>
    <row r="37" spans="1:17">
      <c r="A37" s="29">
        <v>3</v>
      </c>
      <c r="B37" s="154" t="s">
        <v>22</v>
      </c>
      <c r="C37" s="154"/>
      <c r="D37" s="3">
        <f>IF($D$33,D27,HLOOKUP($B$34,mas!$I$1:$N$8,$A37+1,FALSE))</f>
        <v>2.58</v>
      </c>
      <c r="E37" s="1">
        <f t="shared" ref="E37:Q37" si="13">IF($A$23=2,E17,E17*$D37)</f>
        <v>0.7084680000000001</v>
      </c>
      <c r="F37" s="1">
        <f t="shared" si="13"/>
        <v>0.65273999999999999</v>
      </c>
      <c r="G37" s="1">
        <f t="shared" si="13"/>
        <v>0.91073999999999999</v>
      </c>
      <c r="H37" s="1">
        <f t="shared" si="13"/>
        <v>0.93911999999999995</v>
      </c>
      <c r="I37" s="1">
        <f t="shared" si="13"/>
        <v>0.86430000000000007</v>
      </c>
      <c r="J37" s="1">
        <f t="shared" si="13"/>
        <v>0.87719999999999998</v>
      </c>
      <c r="K37" s="1">
        <f t="shared" si="13"/>
        <v>0.78535200000000005</v>
      </c>
      <c r="L37" s="1">
        <f t="shared" si="13"/>
        <v>0.65016000000000007</v>
      </c>
      <c r="M37" s="1">
        <f t="shared" si="13"/>
        <v>0.50052000000000008</v>
      </c>
      <c r="N37" s="1">
        <f t="shared" si="13"/>
        <v>0.68447399999999992</v>
      </c>
      <c r="O37" s="1">
        <f t="shared" si="13"/>
        <v>0.50309999999999999</v>
      </c>
      <c r="P37" s="1">
        <f t="shared" si="13"/>
        <v>0.74046000000000012</v>
      </c>
      <c r="Q37" s="1">
        <f t="shared" si="13"/>
        <v>8.8166339999999987</v>
      </c>
    </row>
    <row r="38" spans="1:17">
      <c r="A38" s="29">
        <v>4</v>
      </c>
      <c r="B38" s="154" t="s">
        <v>23</v>
      </c>
      <c r="C38" s="154"/>
      <c r="D38" s="3">
        <f>IF($D$33,D28,HLOOKUP($B$34,mas!$I$1:$N$8,$A38+1,FALSE))</f>
        <v>2.71</v>
      </c>
      <c r="E38" s="1">
        <f t="shared" ref="E38:Q38" si="14">IF($A$23=2,E18,E18*$D38)</f>
        <v>0</v>
      </c>
      <c r="F38" s="1">
        <f t="shared" si="14"/>
        <v>0</v>
      </c>
      <c r="G38" s="1">
        <f t="shared" si="14"/>
        <v>0</v>
      </c>
      <c r="H38" s="1">
        <f t="shared" si="14"/>
        <v>0</v>
      </c>
      <c r="I38" s="1">
        <f t="shared" si="14"/>
        <v>0</v>
      </c>
      <c r="J38" s="1">
        <f t="shared" si="14"/>
        <v>0</v>
      </c>
      <c r="K38" s="1">
        <f t="shared" si="14"/>
        <v>0</v>
      </c>
      <c r="L38" s="1">
        <f t="shared" si="14"/>
        <v>0</v>
      </c>
      <c r="M38" s="1">
        <f t="shared" si="14"/>
        <v>0</v>
      </c>
      <c r="N38" s="1">
        <f t="shared" si="14"/>
        <v>0</v>
      </c>
      <c r="O38" s="1">
        <f t="shared" si="14"/>
        <v>0</v>
      </c>
      <c r="P38" s="1">
        <f t="shared" si="14"/>
        <v>0</v>
      </c>
      <c r="Q38" s="1">
        <f t="shared" si="14"/>
        <v>0</v>
      </c>
    </row>
    <row r="39" spans="1:17">
      <c r="A39" s="29">
        <v>5</v>
      </c>
      <c r="B39" s="154" t="s">
        <v>14</v>
      </c>
      <c r="C39" s="154"/>
      <c r="D39" s="3">
        <f>IF($D$33,D29,HLOOKUP($B$34,mas!$I$1:$N$8,$A39+1,FALSE))</f>
        <v>3</v>
      </c>
      <c r="E39" s="1">
        <f t="shared" ref="E39:Q39" si="15">IF($A$23=2,E19,E19*$D39)</f>
        <v>3.6413999999999991</v>
      </c>
      <c r="F39" s="1">
        <f t="shared" si="15"/>
        <v>3.0875999999999992</v>
      </c>
      <c r="G39" s="1">
        <f t="shared" si="15"/>
        <v>3.2376000000000005</v>
      </c>
      <c r="H39" s="1">
        <f t="shared" si="15"/>
        <v>3.2459999999999996</v>
      </c>
      <c r="I39" s="1">
        <f t="shared" si="15"/>
        <v>2.9489999999999998</v>
      </c>
      <c r="J39" s="1">
        <f t="shared" si="15"/>
        <v>2.931</v>
      </c>
      <c r="K39" s="1">
        <f t="shared" si="15"/>
        <v>3.0179999999999993</v>
      </c>
      <c r="L39" s="1">
        <f t="shared" si="15"/>
        <v>3.7320000000000002</v>
      </c>
      <c r="M39" s="1">
        <f t="shared" si="15"/>
        <v>3.8333999999999993</v>
      </c>
      <c r="N39" s="1">
        <f t="shared" si="15"/>
        <v>3.9131999999999993</v>
      </c>
      <c r="O39" s="1">
        <f t="shared" si="15"/>
        <v>4.4813999999999989</v>
      </c>
      <c r="P39" s="1">
        <f t="shared" si="15"/>
        <v>3.8423999999999991</v>
      </c>
      <c r="Q39" s="1">
        <f t="shared" si="15"/>
        <v>41.91299999999999</v>
      </c>
    </row>
    <row r="40" spans="1:17">
      <c r="A40" s="29">
        <v>6</v>
      </c>
      <c r="B40" s="154" t="s">
        <v>15</v>
      </c>
      <c r="C40" s="154"/>
      <c r="D40" s="3">
        <f>IF($D$33,D30,HLOOKUP($B$34,mas!$I$1:$N$8,$A40+1,FALSE))</f>
        <v>2.23</v>
      </c>
      <c r="E40" s="1">
        <f t="shared" ref="E40:Q40" si="16">IF($A$23=2,E20,E20*$D40)</f>
        <v>38.092859999999995</v>
      </c>
      <c r="F40" s="1">
        <f t="shared" si="16"/>
        <v>35.773660000000007</v>
      </c>
      <c r="G40" s="1">
        <f t="shared" si="16"/>
        <v>53.156509999999997</v>
      </c>
      <c r="H40" s="1">
        <f t="shared" si="16"/>
        <v>68.875780000000006</v>
      </c>
      <c r="I40" s="1">
        <f t="shared" si="16"/>
        <v>74.212169999999986</v>
      </c>
      <c r="J40" s="1">
        <f t="shared" si="16"/>
        <v>59.400509999999997</v>
      </c>
      <c r="K40" s="1">
        <f t="shared" si="16"/>
        <v>38.686040000000006</v>
      </c>
      <c r="L40" s="1">
        <f t="shared" si="16"/>
        <v>42.671049999999994</v>
      </c>
      <c r="M40" s="1">
        <f t="shared" si="16"/>
        <v>62.55149999999999</v>
      </c>
      <c r="N40" s="1">
        <f t="shared" si="16"/>
        <v>65.916570000000007</v>
      </c>
      <c r="O40" s="1">
        <f t="shared" si="16"/>
        <v>72.046840000000017</v>
      </c>
      <c r="P40" s="1">
        <f t="shared" si="16"/>
        <v>61.378520000000002</v>
      </c>
      <c r="Q40" s="1">
        <f t="shared" si="16"/>
        <v>672.76201000000003</v>
      </c>
    </row>
    <row r="41" spans="1:17">
      <c r="A41" s="29">
        <v>7</v>
      </c>
      <c r="B41" s="154" t="s">
        <v>26</v>
      </c>
      <c r="C41" s="154"/>
      <c r="D41" s="3">
        <f>IF($D$33,D31,HLOOKUP($B$34,mas!$I$1:$N$8,$A41+1,FALSE))</f>
        <v>0.29899999999999999</v>
      </c>
      <c r="E41" s="1">
        <f t="shared" ref="E41:Q41" si="17">IF($A$23=2,E21,E21*$D41)</f>
        <v>145.15822100000005</v>
      </c>
      <c r="F41" s="1">
        <f t="shared" si="17"/>
        <v>145.42253700000003</v>
      </c>
      <c r="G41" s="1">
        <f t="shared" si="17"/>
        <v>163.47167200000001</v>
      </c>
      <c r="H41" s="1">
        <f t="shared" si="17"/>
        <v>212.79710399999996</v>
      </c>
      <c r="I41" s="1">
        <f t="shared" si="17"/>
        <v>227.24986699999999</v>
      </c>
      <c r="J41" s="1">
        <f t="shared" si="17"/>
        <v>190.23486299999999</v>
      </c>
      <c r="K41" s="1">
        <f t="shared" si="17"/>
        <v>146.70195799999996</v>
      </c>
      <c r="L41" s="1">
        <f t="shared" si="17"/>
        <v>161.64866900000001</v>
      </c>
      <c r="M41" s="1">
        <f t="shared" si="17"/>
        <v>200.484284</v>
      </c>
      <c r="N41" s="1">
        <f t="shared" si="17"/>
        <v>221.92557400000001</v>
      </c>
      <c r="O41" s="1">
        <f t="shared" si="17"/>
        <v>201.19291399999997</v>
      </c>
      <c r="P41" s="1">
        <f t="shared" si="17"/>
        <v>200.08930499999997</v>
      </c>
      <c r="Q41" s="1">
        <f t="shared" si="17"/>
        <v>2216.3769680000005</v>
      </c>
    </row>
    <row r="42" spans="1:17">
      <c r="A42" s="29">
        <v>8</v>
      </c>
      <c r="B42" s="154" t="s">
        <v>59</v>
      </c>
      <c r="C42" s="154"/>
      <c r="D42" s="3"/>
      <c r="E42" s="1">
        <f t="shared" ref="E42:Q42" si="18">SUM(E35:E41)</f>
        <v>198.31635900000003</v>
      </c>
      <c r="F42" s="1">
        <f t="shared" si="18"/>
        <v>194.90325700000005</v>
      </c>
      <c r="G42" s="1">
        <f t="shared" si="18"/>
        <v>232.67585000000003</v>
      </c>
      <c r="H42" s="1">
        <f t="shared" si="18"/>
        <v>300.75966399999993</v>
      </c>
      <c r="I42" s="1">
        <f t="shared" si="18"/>
        <v>321.15663499999999</v>
      </c>
      <c r="J42" s="1">
        <f t="shared" si="18"/>
        <v>267.57442900000001</v>
      </c>
      <c r="K42" s="1">
        <f t="shared" si="18"/>
        <v>200.53699399999996</v>
      </c>
      <c r="L42" s="1">
        <f t="shared" si="18"/>
        <v>221.30430699999999</v>
      </c>
      <c r="M42" s="1">
        <f t="shared" si="18"/>
        <v>280.78609799999998</v>
      </c>
      <c r="N42" s="1">
        <f t="shared" si="18"/>
        <v>305.83368200000001</v>
      </c>
      <c r="O42" s="1">
        <f t="shared" si="18"/>
        <v>292.12419399999999</v>
      </c>
      <c r="P42" s="1">
        <f t="shared" si="18"/>
        <v>279.72254899999996</v>
      </c>
      <c r="Q42" s="1">
        <f t="shared" si="18"/>
        <v>3095.6940180000006</v>
      </c>
    </row>
    <row r="44" spans="1:17">
      <c r="B44" s="152">
        <f>B34</f>
        <v>2023</v>
      </c>
      <c r="C44" s="153"/>
      <c r="D44" s="36"/>
      <c r="E44" s="2" t="s">
        <v>0</v>
      </c>
      <c r="F44" s="2" t="s">
        <v>1</v>
      </c>
      <c r="G44" s="2" t="s">
        <v>2</v>
      </c>
      <c r="H44" s="2" t="s">
        <v>3</v>
      </c>
      <c r="I44" s="2" t="s">
        <v>4</v>
      </c>
      <c r="J44" s="2" t="s">
        <v>5</v>
      </c>
      <c r="K44" s="2" t="s">
        <v>6</v>
      </c>
      <c r="L44" s="2" t="s">
        <v>7</v>
      </c>
      <c r="M44" s="2" t="s">
        <v>8</v>
      </c>
      <c r="N44" s="2" t="s">
        <v>9</v>
      </c>
      <c r="O44" s="2" t="s">
        <v>10</v>
      </c>
      <c r="P44" s="2" t="s">
        <v>11</v>
      </c>
      <c r="Q44" s="36" t="s">
        <v>28</v>
      </c>
    </row>
    <row r="45" spans="1:17">
      <c r="A45" s="29">
        <v>1</v>
      </c>
      <c r="B45" s="154" t="s">
        <v>12</v>
      </c>
      <c r="C45" s="154"/>
      <c r="D45" s="3"/>
      <c r="E45" s="1">
        <f>IF(E$32&gt;0,E35,0)</f>
        <v>9.7567600000000017</v>
      </c>
      <c r="F45" s="1">
        <f t="shared" ref="F45:P45" si="19">IF(F$32&gt;0,F35,0)</f>
        <v>9.9667199999999987</v>
      </c>
      <c r="G45" s="1">
        <f t="shared" si="19"/>
        <v>11.351528000000002</v>
      </c>
      <c r="H45" s="1">
        <f t="shared" si="19"/>
        <v>12.416639999999999</v>
      </c>
      <c r="I45" s="1">
        <f t="shared" si="19"/>
        <v>13.299168</v>
      </c>
      <c r="J45" s="1">
        <f t="shared" si="19"/>
        <v>12.666735999999998</v>
      </c>
      <c r="K45" s="1">
        <f t="shared" si="19"/>
        <v>11.221144000000001</v>
      </c>
      <c r="L45" s="1">
        <f t="shared" si="19"/>
        <v>10.625368</v>
      </c>
      <c r="M45" s="1">
        <f t="shared" si="19"/>
        <v>10.605183999999998</v>
      </c>
      <c r="N45" s="1">
        <f t="shared" si="19"/>
        <v>10.385944</v>
      </c>
      <c r="O45" s="1">
        <f t="shared" si="19"/>
        <v>10.149999999999999</v>
      </c>
      <c r="P45" s="1">
        <f t="shared" si="19"/>
        <v>10.703783999999999</v>
      </c>
      <c r="Q45" s="1">
        <f>SUM(E45:P45)</f>
        <v>133.148976</v>
      </c>
    </row>
    <row r="46" spans="1:17">
      <c r="A46" s="29">
        <v>2</v>
      </c>
      <c r="B46" s="154" t="s">
        <v>21</v>
      </c>
      <c r="C46" s="154"/>
      <c r="D46" s="3"/>
      <c r="E46" s="1">
        <f t="shared" ref="E46:P51" si="20">IF(E$32&gt;0,E36,0)</f>
        <v>0.95865000000000011</v>
      </c>
      <c r="F46" s="1">
        <f t="shared" si="20"/>
        <v>0</v>
      </c>
      <c r="G46" s="1">
        <f t="shared" si="20"/>
        <v>0.54780000000000006</v>
      </c>
      <c r="H46" s="1">
        <f t="shared" si="20"/>
        <v>2.48502</v>
      </c>
      <c r="I46" s="1">
        <f t="shared" si="20"/>
        <v>2.5821299999999998</v>
      </c>
      <c r="J46" s="1">
        <f t="shared" si="20"/>
        <v>1.4641200000000001</v>
      </c>
      <c r="K46" s="1">
        <f t="shared" si="20"/>
        <v>0.12450000000000001</v>
      </c>
      <c r="L46" s="1">
        <f t="shared" si="20"/>
        <v>1.9770600000000003</v>
      </c>
      <c r="M46" s="1">
        <f t="shared" si="20"/>
        <v>2.8112100000000004</v>
      </c>
      <c r="N46" s="1">
        <f t="shared" si="20"/>
        <v>3.0079200000000004</v>
      </c>
      <c r="O46" s="1">
        <f t="shared" si="20"/>
        <v>3.7499400000000005</v>
      </c>
      <c r="P46" s="1">
        <f t="shared" si="20"/>
        <v>2.9680800000000005</v>
      </c>
      <c r="Q46" s="1">
        <f t="shared" ref="Q46:Q52" si="21">SUM(E46:P46)</f>
        <v>22.676430000000003</v>
      </c>
    </row>
    <row r="47" spans="1:17">
      <c r="A47" s="29">
        <v>3</v>
      </c>
      <c r="B47" s="154" t="s">
        <v>22</v>
      </c>
      <c r="C47" s="154"/>
      <c r="D47" s="3"/>
      <c r="E47" s="1">
        <f t="shared" si="20"/>
        <v>0.7084680000000001</v>
      </c>
      <c r="F47" s="1">
        <f t="shared" si="20"/>
        <v>0.65273999999999999</v>
      </c>
      <c r="G47" s="1">
        <f t="shared" si="20"/>
        <v>0.91073999999999999</v>
      </c>
      <c r="H47" s="1">
        <f t="shared" si="20"/>
        <v>0.93911999999999995</v>
      </c>
      <c r="I47" s="1">
        <f t="shared" si="20"/>
        <v>0.86430000000000007</v>
      </c>
      <c r="J47" s="1">
        <f t="shared" si="20"/>
        <v>0.87719999999999998</v>
      </c>
      <c r="K47" s="1">
        <f t="shared" si="20"/>
        <v>0.78535200000000005</v>
      </c>
      <c r="L47" s="1">
        <f t="shared" si="20"/>
        <v>0.65016000000000007</v>
      </c>
      <c r="M47" s="1">
        <f t="shared" si="20"/>
        <v>0.50052000000000008</v>
      </c>
      <c r="N47" s="1">
        <f t="shared" si="20"/>
        <v>0.68447399999999992</v>
      </c>
      <c r="O47" s="1">
        <f t="shared" si="20"/>
        <v>0.50309999999999999</v>
      </c>
      <c r="P47" s="1">
        <f t="shared" si="20"/>
        <v>0.74046000000000012</v>
      </c>
      <c r="Q47" s="1">
        <f t="shared" si="21"/>
        <v>8.8166340000000005</v>
      </c>
    </row>
    <row r="48" spans="1:17">
      <c r="A48" s="29">
        <v>4</v>
      </c>
      <c r="B48" s="154" t="s">
        <v>23</v>
      </c>
      <c r="C48" s="154"/>
      <c r="D48" s="3"/>
      <c r="E48" s="1">
        <f t="shared" si="20"/>
        <v>0</v>
      </c>
      <c r="F48" s="1">
        <f t="shared" si="20"/>
        <v>0</v>
      </c>
      <c r="G48" s="1">
        <f t="shared" si="20"/>
        <v>0</v>
      </c>
      <c r="H48" s="1">
        <f t="shared" si="20"/>
        <v>0</v>
      </c>
      <c r="I48" s="1">
        <f t="shared" si="20"/>
        <v>0</v>
      </c>
      <c r="J48" s="1">
        <f t="shared" si="20"/>
        <v>0</v>
      </c>
      <c r="K48" s="1">
        <f t="shared" si="20"/>
        <v>0</v>
      </c>
      <c r="L48" s="1">
        <f t="shared" si="20"/>
        <v>0</v>
      </c>
      <c r="M48" s="1">
        <f t="shared" si="20"/>
        <v>0</v>
      </c>
      <c r="N48" s="1">
        <f t="shared" si="20"/>
        <v>0</v>
      </c>
      <c r="O48" s="1">
        <f t="shared" si="20"/>
        <v>0</v>
      </c>
      <c r="P48" s="1">
        <f t="shared" si="20"/>
        <v>0</v>
      </c>
      <c r="Q48" s="1">
        <f t="shared" si="21"/>
        <v>0</v>
      </c>
    </row>
    <row r="49" spans="1:17">
      <c r="A49" s="29">
        <v>5</v>
      </c>
      <c r="B49" s="154" t="s">
        <v>14</v>
      </c>
      <c r="C49" s="154"/>
      <c r="D49" s="3"/>
      <c r="E49" s="1">
        <f t="shared" si="20"/>
        <v>3.6413999999999991</v>
      </c>
      <c r="F49" s="1">
        <f t="shared" si="20"/>
        <v>3.0875999999999992</v>
      </c>
      <c r="G49" s="1">
        <f t="shared" si="20"/>
        <v>3.2376000000000005</v>
      </c>
      <c r="H49" s="1">
        <f t="shared" si="20"/>
        <v>3.2459999999999996</v>
      </c>
      <c r="I49" s="1">
        <f t="shared" si="20"/>
        <v>2.9489999999999998</v>
      </c>
      <c r="J49" s="1">
        <f t="shared" si="20"/>
        <v>2.931</v>
      </c>
      <c r="K49" s="1">
        <f t="shared" si="20"/>
        <v>3.0179999999999993</v>
      </c>
      <c r="L49" s="1">
        <f t="shared" si="20"/>
        <v>3.7320000000000002</v>
      </c>
      <c r="M49" s="1">
        <f t="shared" si="20"/>
        <v>3.8333999999999993</v>
      </c>
      <c r="N49" s="1">
        <f t="shared" si="20"/>
        <v>3.9131999999999993</v>
      </c>
      <c r="O49" s="1">
        <f t="shared" si="20"/>
        <v>4.4813999999999989</v>
      </c>
      <c r="P49" s="1">
        <f t="shared" si="20"/>
        <v>3.8423999999999991</v>
      </c>
      <c r="Q49" s="1">
        <f t="shared" si="21"/>
        <v>41.912999999999997</v>
      </c>
    </row>
    <row r="50" spans="1:17">
      <c r="A50" s="29">
        <v>6</v>
      </c>
      <c r="B50" s="154" t="s">
        <v>15</v>
      </c>
      <c r="C50" s="154"/>
      <c r="D50" s="3"/>
      <c r="E50" s="1">
        <f t="shared" si="20"/>
        <v>38.092859999999995</v>
      </c>
      <c r="F50" s="1">
        <f t="shared" si="20"/>
        <v>35.773660000000007</v>
      </c>
      <c r="G50" s="1">
        <f t="shared" si="20"/>
        <v>53.156509999999997</v>
      </c>
      <c r="H50" s="1">
        <f t="shared" si="20"/>
        <v>68.875780000000006</v>
      </c>
      <c r="I50" s="1">
        <f t="shared" si="20"/>
        <v>74.212169999999986</v>
      </c>
      <c r="J50" s="1">
        <f t="shared" si="20"/>
        <v>59.400509999999997</v>
      </c>
      <c r="K50" s="1">
        <f t="shared" si="20"/>
        <v>38.686040000000006</v>
      </c>
      <c r="L50" s="1">
        <f t="shared" si="20"/>
        <v>42.671049999999994</v>
      </c>
      <c r="M50" s="1">
        <f t="shared" si="20"/>
        <v>62.55149999999999</v>
      </c>
      <c r="N50" s="1">
        <f t="shared" si="20"/>
        <v>65.916570000000007</v>
      </c>
      <c r="O50" s="1">
        <f t="shared" si="20"/>
        <v>72.046840000000017</v>
      </c>
      <c r="P50" s="1">
        <f t="shared" si="20"/>
        <v>61.378520000000002</v>
      </c>
      <c r="Q50" s="1">
        <f t="shared" si="21"/>
        <v>672.76200999999992</v>
      </c>
    </row>
    <row r="51" spans="1:17">
      <c r="A51" s="29">
        <v>7</v>
      </c>
      <c r="B51" s="154" t="s">
        <v>26</v>
      </c>
      <c r="C51" s="154"/>
      <c r="D51" s="3"/>
      <c r="E51" s="1">
        <f t="shared" si="20"/>
        <v>145.15822100000005</v>
      </c>
      <c r="F51" s="1">
        <f t="shared" si="20"/>
        <v>145.42253700000003</v>
      </c>
      <c r="G51" s="1">
        <f t="shared" si="20"/>
        <v>163.47167200000001</v>
      </c>
      <c r="H51" s="1">
        <f t="shared" si="20"/>
        <v>212.79710399999996</v>
      </c>
      <c r="I51" s="1">
        <f t="shared" si="20"/>
        <v>227.24986699999999</v>
      </c>
      <c r="J51" s="1">
        <f t="shared" si="20"/>
        <v>190.23486299999999</v>
      </c>
      <c r="K51" s="1">
        <f t="shared" si="20"/>
        <v>146.70195799999996</v>
      </c>
      <c r="L51" s="1">
        <f t="shared" si="20"/>
        <v>161.64866900000001</v>
      </c>
      <c r="M51" s="1">
        <f t="shared" si="20"/>
        <v>200.484284</v>
      </c>
      <c r="N51" s="1">
        <f t="shared" si="20"/>
        <v>221.92557400000001</v>
      </c>
      <c r="O51" s="1">
        <f t="shared" si="20"/>
        <v>201.19291399999997</v>
      </c>
      <c r="P51" s="1">
        <f t="shared" si="20"/>
        <v>200.08930499999997</v>
      </c>
      <c r="Q51" s="1">
        <f t="shared" si="21"/>
        <v>2216.376968</v>
      </c>
    </row>
    <row r="52" spans="1:17">
      <c r="A52" s="29">
        <v>8</v>
      </c>
      <c r="B52" s="154" t="s">
        <v>42</v>
      </c>
      <c r="C52" s="154"/>
      <c r="D52" s="3"/>
      <c r="E52" s="1">
        <f t="shared" ref="E52:P52" si="22">SUM(E45:E51)</f>
        <v>198.31635900000003</v>
      </c>
      <c r="F52" s="1">
        <f t="shared" si="22"/>
        <v>194.90325700000005</v>
      </c>
      <c r="G52" s="1">
        <f t="shared" si="22"/>
        <v>232.67585000000003</v>
      </c>
      <c r="H52" s="1">
        <f t="shared" si="22"/>
        <v>300.75966399999993</v>
      </c>
      <c r="I52" s="1">
        <f t="shared" si="22"/>
        <v>321.15663499999999</v>
      </c>
      <c r="J52" s="1">
        <f t="shared" si="22"/>
        <v>267.57442900000001</v>
      </c>
      <c r="K52" s="1">
        <f t="shared" si="22"/>
        <v>200.53699399999996</v>
      </c>
      <c r="L52" s="1">
        <f t="shared" si="22"/>
        <v>221.30430699999999</v>
      </c>
      <c r="M52" s="1">
        <f t="shared" si="22"/>
        <v>280.78609799999998</v>
      </c>
      <c r="N52" s="1">
        <f t="shared" si="22"/>
        <v>305.83368200000001</v>
      </c>
      <c r="O52" s="1">
        <f t="shared" si="22"/>
        <v>292.12419399999999</v>
      </c>
      <c r="P52" s="1">
        <f t="shared" si="22"/>
        <v>279.72254899999996</v>
      </c>
      <c r="Q52" s="1">
        <f t="shared" si="21"/>
        <v>3095.6940180000001</v>
      </c>
    </row>
    <row r="55" spans="1:17">
      <c r="C55" s="29">
        <v>2</v>
      </c>
      <c r="E55" s="39">
        <v>5</v>
      </c>
      <c r="F55" s="39">
        <v>6</v>
      </c>
      <c r="G55" s="39">
        <v>7</v>
      </c>
      <c r="H55" s="39">
        <v>8</v>
      </c>
      <c r="I55" s="39">
        <v>9</v>
      </c>
      <c r="J55" s="39">
        <v>10</v>
      </c>
      <c r="K55" s="39">
        <v>11</v>
      </c>
      <c r="L55" s="39">
        <v>12</v>
      </c>
      <c r="M55" s="39">
        <v>13</v>
      </c>
      <c r="N55" s="39">
        <v>14</v>
      </c>
      <c r="O55" s="39">
        <v>15</v>
      </c>
      <c r="P55" s="39">
        <v>16</v>
      </c>
    </row>
    <row r="56" spans="1:17">
      <c r="E56" s="39" t="s">
        <v>37</v>
      </c>
      <c r="F56" s="39" t="s">
        <v>1</v>
      </c>
      <c r="G56" s="39" t="s">
        <v>2</v>
      </c>
      <c r="H56" s="39" t="s">
        <v>3</v>
      </c>
      <c r="I56" s="39" t="s">
        <v>4</v>
      </c>
      <c r="J56" s="39" t="s">
        <v>5</v>
      </c>
      <c r="K56" s="39" t="s">
        <v>6</v>
      </c>
      <c r="L56" s="39" t="s">
        <v>7</v>
      </c>
      <c r="M56" s="39" t="s">
        <v>8</v>
      </c>
      <c r="N56" s="39" t="s">
        <v>9</v>
      </c>
      <c r="O56" s="39" t="s">
        <v>10</v>
      </c>
      <c r="P56" s="39" t="s">
        <v>11</v>
      </c>
    </row>
    <row r="57" spans="1:17">
      <c r="B57" s="29">
        <v>8</v>
      </c>
      <c r="C57" s="40" t="str">
        <f>VLOOKUP($B$57,$A$25:$P$32,C$55,FALSE)</f>
        <v>計</v>
      </c>
      <c r="D57" s="41">
        <f>B24</f>
        <v>2024</v>
      </c>
      <c r="E57" s="42">
        <f>IF(E32&gt;0,VLOOKUP($B$57,$A$25:$P$32,E$55,FALSE),NA())</f>
        <v>213.23799099999997</v>
      </c>
      <c r="F57" s="42">
        <f t="shared" ref="F57:P57" si="23">IF(F32&gt;0,VLOOKUP($B$57,$A$25:$P$32,F$55,FALSE),NA())</f>
        <v>192.27810600000004</v>
      </c>
      <c r="G57" s="42">
        <f t="shared" si="23"/>
        <v>216.757654</v>
      </c>
      <c r="H57" s="42">
        <f t="shared" si="23"/>
        <v>286.21684699999992</v>
      </c>
      <c r="I57" s="42">
        <f t="shared" si="23"/>
        <v>315.887159</v>
      </c>
      <c r="J57" s="42">
        <f t="shared" si="23"/>
        <v>286.89362499999999</v>
      </c>
      <c r="K57" s="42">
        <f t="shared" si="23"/>
        <v>225.53451999999996</v>
      </c>
      <c r="L57" s="42">
        <f t="shared" si="23"/>
        <v>208.68733700000001</v>
      </c>
      <c r="M57" s="42">
        <f t="shared" si="23"/>
        <v>276.48213899999996</v>
      </c>
      <c r="N57" s="42">
        <f t="shared" si="23"/>
        <v>310.32823399999995</v>
      </c>
      <c r="O57" s="42">
        <f t="shared" si="23"/>
        <v>311.33715099999995</v>
      </c>
      <c r="P57" s="42">
        <f t="shared" si="23"/>
        <v>270.85167200000001</v>
      </c>
    </row>
    <row r="58" spans="1:17">
      <c r="D58" s="41">
        <f>B34</f>
        <v>2023</v>
      </c>
      <c r="E58" s="42">
        <f>VLOOKUP($B$57,$A$35:$P$42,E$55,FALSE)</f>
        <v>198.31635900000003</v>
      </c>
      <c r="F58" s="42">
        <f t="shared" ref="F58:P58" si="24">VLOOKUP($B$57,$A$35:$P$42,F$55,FALSE)</f>
        <v>194.90325700000005</v>
      </c>
      <c r="G58" s="42">
        <f t="shared" si="24"/>
        <v>232.67585000000003</v>
      </c>
      <c r="H58" s="42">
        <f t="shared" si="24"/>
        <v>300.75966399999993</v>
      </c>
      <c r="I58" s="42">
        <f t="shared" si="24"/>
        <v>321.15663499999999</v>
      </c>
      <c r="J58" s="42">
        <f t="shared" si="24"/>
        <v>267.57442900000001</v>
      </c>
      <c r="K58" s="42">
        <f t="shared" si="24"/>
        <v>200.53699399999996</v>
      </c>
      <c r="L58" s="42">
        <f t="shared" si="24"/>
        <v>221.30430699999999</v>
      </c>
      <c r="M58" s="42">
        <f t="shared" si="24"/>
        <v>280.78609799999998</v>
      </c>
      <c r="N58" s="42">
        <f t="shared" si="24"/>
        <v>305.83368200000001</v>
      </c>
      <c r="O58" s="42">
        <f t="shared" si="24"/>
        <v>292.12419399999999</v>
      </c>
      <c r="P58" s="42">
        <f t="shared" si="24"/>
        <v>279.72254899999996</v>
      </c>
    </row>
    <row r="59" spans="1:17">
      <c r="D59" s="29" t="s">
        <v>38</v>
      </c>
      <c r="E59" s="40">
        <f>IF(E57&gt;0,E57-E58,NA())</f>
        <v>14.921631999999931</v>
      </c>
      <c r="F59" s="40">
        <f t="shared" ref="F59:P59" si="25">IF(F57&gt;0,F57-F58,NA())</f>
        <v>-2.6251510000000167</v>
      </c>
      <c r="G59" s="40">
        <f t="shared" si="25"/>
        <v>-15.918196000000023</v>
      </c>
      <c r="H59" s="40">
        <f t="shared" si="25"/>
        <v>-14.542817000000014</v>
      </c>
      <c r="I59" s="40">
        <f t="shared" si="25"/>
        <v>-5.2694759999999974</v>
      </c>
      <c r="J59" s="40">
        <f t="shared" si="25"/>
        <v>19.319195999999977</v>
      </c>
      <c r="K59" s="40">
        <f t="shared" si="25"/>
        <v>24.997525999999993</v>
      </c>
      <c r="L59" s="40">
        <f t="shared" si="25"/>
        <v>-12.616969999999981</v>
      </c>
      <c r="M59" s="40">
        <f t="shared" si="25"/>
        <v>-4.3039590000000203</v>
      </c>
      <c r="N59" s="40">
        <f t="shared" si="25"/>
        <v>4.4945519999999419</v>
      </c>
      <c r="O59" s="40">
        <f t="shared" si="25"/>
        <v>19.21295699999996</v>
      </c>
      <c r="P59" s="40">
        <f t="shared" si="25"/>
        <v>-8.8708769999999504</v>
      </c>
    </row>
  </sheetData>
  <mergeCells count="46">
    <mergeCell ref="C2:E2"/>
    <mergeCell ref="B10:C10"/>
    <mergeCell ref="B11:C11"/>
    <mergeCell ref="B14:C14"/>
    <mergeCell ref="B19:C19"/>
    <mergeCell ref="B15:C15"/>
    <mergeCell ref="B16:C16"/>
    <mergeCell ref="B17:C17"/>
    <mergeCell ref="B18:C18"/>
    <mergeCell ref="P3:Q3"/>
    <mergeCell ref="B8:C8"/>
    <mergeCell ref="B9:C9"/>
    <mergeCell ref="B5:C5"/>
    <mergeCell ref="B6:C6"/>
    <mergeCell ref="B7:C7"/>
    <mergeCell ref="B4:C4"/>
    <mergeCell ref="B20:C20"/>
    <mergeCell ref="B21:C21"/>
    <mergeCell ref="B34:C34"/>
    <mergeCell ref="B35:C35"/>
    <mergeCell ref="B24:C24"/>
    <mergeCell ref="B25:C25"/>
    <mergeCell ref="B26:C26"/>
    <mergeCell ref="B27:C27"/>
    <mergeCell ref="B32:C32"/>
    <mergeCell ref="B28:C28"/>
    <mergeCell ref="B29:C29"/>
    <mergeCell ref="B30:C30"/>
    <mergeCell ref="B31:C31"/>
    <mergeCell ref="B23:C23"/>
    <mergeCell ref="B42:C42"/>
    <mergeCell ref="B36:C36"/>
    <mergeCell ref="B37:C37"/>
    <mergeCell ref="B38:C38"/>
    <mergeCell ref="B39:C39"/>
    <mergeCell ref="B40:C40"/>
    <mergeCell ref="B41:C41"/>
    <mergeCell ref="B44:C44"/>
    <mergeCell ref="B45:C45"/>
    <mergeCell ref="B46:C46"/>
    <mergeCell ref="B47:C47"/>
    <mergeCell ref="B52:C52"/>
    <mergeCell ref="B48:C48"/>
    <mergeCell ref="B49:C49"/>
    <mergeCell ref="B50:C50"/>
    <mergeCell ref="B51:C51"/>
  </mergeCells>
  <phoneticPr fontId="2"/>
  <pageMargins left="0.59055118110236227" right="0.59055118110236227" top="0.78740157480314965" bottom="0.78740157480314965" header="0" footer="0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W31"/>
  <sheetViews>
    <sheetView showGridLines="0" workbookViewId="0">
      <selection activeCell="B4" sqref="B4:C4"/>
    </sheetView>
  </sheetViews>
  <sheetFormatPr defaultColWidth="9" defaultRowHeight="13.5"/>
  <cols>
    <col min="1" max="1" width="3.5" style="16" bestFit="1" customWidth="1"/>
    <col min="2" max="2" width="5.5" style="16" bestFit="1" customWidth="1"/>
    <col min="3" max="3" width="23.5" style="16" bestFit="1" customWidth="1"/>
    <col min="4" max="4" width="5.5" style="17" bestFit="1" customWidth="1"/>
    <col min="5" max="40" width="9" style="16"/>
    <col min="41" max="41" width="14.125" style="16" customWidth="1"/>
    <col min="42" max="43" width="9" style="16"/>
    <col min="44" max="44" width="19.25" style="16" bestFit="1" customWidth="1"/>
    <col min="45" max="45" width="9" style="24"/>
    <col min="46" max="46" width="23.5" style="16" bestFit="1" customWidth="1"/>
    <col min="47" max="47" width="9" style="16"/>
    <col min="48" max="48" width="23.5" style="16" bestFit="1" customWidth="1"/>
    <col min="49" max="16384" width="9" style="16"/>
  </cols>
  <sheetData>
    <row r="1" spans="1:49" s="17" customFormat="1">
      <c r="C1" s="17" t="s">
        <v>60</v>
      </c>
      <c r="D1" s="17">
        <v>2024</v>
      </c>
      <c r="E1" s="17">
        <f>事業所一覧!J39</f>
        <v>0</v>
      </c>
      <c r="F1" s="18">
        <v>1</v>
      </c>
      <c r="G1" s="18">
        <v>2</v>
      </c>
      <c r="H1" s="18">
        <v>3</v>
      </c>
      <c r="I1" s="18">
        <v>4</v>
      </c>
      <c r="J1" s="18">
        <v>5</v>
      </c>
      <c r="K1" s="18">
        <v>6</v>
      </c>
      <c r="L1" s="18">
        <v>7</v>
      </c>
      <c r="M1" s="63">
        <f>HLOOKUP($D$1,mas!$I$1:$N$8,F1+1,FALSE)</f>
        <v>2.3199999999999998</v>
      </c>
      <c r="N1" s="63">
        <f>HLOOKUP($D$1,mas!$I$1:$N$8,G1+1,FALSE)</f>
        <v>2.4900000000000002</v>
      </c>
      <c r="O1" s="63">
        <f>HLOOKUP($D$1,mas!$I$1:$N$8,H1+1,FALSE)</f>
        <v>2.58</v>
      </c>
      <c r="P1" s="63">
        <f>HLOOKUP($D$1,mas!$I$1:$N$8,I1+1,FALSE)</f>
        <v>2.71</v>
      </c>
      <c r="Q1" s="63">
        <f>HLOOKUP($D$1,mas!$I$1:$N$8,J1+1,FALSE)</f>
        <v>3</v>
      </c>
      <c r="R1" s="63">
        <f>HLOOKUP($D$1,mas!$I$1:$N$8,K1+1,FALSE)</f>
        <v>2.23</v>
      </c>
      <c r="S1" s="63">
        <f>HLOOKUP($D$1,mas!$I$1:$N$8,L1+1,FALSE)</f>
        <v>0.29899999999999999</v>
      </c>
      <c r="T1" s="18">
        <v>1</v>
      </c>
      <c r="U1" s="18">
        <v>2</v>
      </c>
      <c r="V1" s="18">
        <v>3</v>
      </c>
      <c r="W1" s="18">
        <v>4</v>
      </c>
      <c r="X1" s="18">
        <v>5</v>
      </c>
      <c r="Y1" s="18">
        <v>6</v>
      </c>
      <c r="Z1" s="18">
        <v>7</v>
      </c>
      <c r="AA1" s="63">
        <f>IF($E$1,M1,HLOOKUP($D$1-1,mas!$I$1:$N$8,T1+1,FALSE))</f>
        <v>2.3199999999999998</v>
      </c>
      <c r="AB1" s="63">
        <f>IF($E$1,N1,HLOOKUP($D$1-1,mas!$I$1:$N$8,U1+1,FALSE))</f>
        <v>2.4900000000000002</v>
      </c>
      <c r="AC1" s="63">
        <f>IF($E$1,O1,HLOOKUP($D$1-1,mas!$I$1:$N$8,V1+1,FALSE))</f>
        <v>2.58</v>
      </c>
      <c r="AD1" s="63">
        <f>IF($E$1,P1,HLOOKUP($D$1-1,mas!$I$1:$N$8,W1+1,FALSE))</f>
        <v>2.71</v>
      </c>
      <c r="AE1" s="63">
        <f>IF($E$1,Q1,HLOOKUP($D$1-1,mas!$I$1:$N$8,X1+1,FALSE))</f>
        <v>3</v>
      </c>
      <c r="AF1" s="63">
        <f>IF($E$1,R1,HLOOKUP($D$1-1,mas!$I$1:$N$8,Y1+1,FALSE))</f>
        <v>2.23</v>
      </c>
      <c r="AG1" s="63">
        <f>IF($E$1,S1,HLOOKUP($D$1-1,mas!$I$1:$N$8,Z1+1,FALSE))</f>
        <v>0.29899999999999999</v>
      </c>
      <c r="AS1" s="23"/>
    </row>
    <row r="2" spans="1:49" s="17" customFormat="1">
      <c r="F2" s="18" t="s">
        <v>12</v>
      </c>
      <c r="G2" s="18" t="s">
        <v>21</v>
      </c>
      <c r="H2" s="18" t="s">
        <v>22</v>
      </c>
      <c r="I2" s="18" t="s">
        <v>23</v>
      </c>
      <c r="J2" s="18" t="s">
        <v>14</v>
      </c>
      <c r="K2" s="18" t="s">
        <v>15</v>
      </c>
      <c r="L2" s="18" t="s">
        <v>26</v>
      </c>
      <c r="M2" s="18" t="s">
        <v>12</v>
      </c>
      <c r="N2" s="18" t="s">
        <v>21</v>
      </c>
      <c r="O2" s="18" t="s">
        <v>22</v>
      </c>
      <c r="P2" s="18" t="s">
        <v>23</v>
      </c>
      <c r="Q2" s="18" t="s">
        <v>14</v>
      </c>
      <c r="R2" s="18" t="s">
        <v>15</v>
      </c>
      <c r="S2" s="18" t="s">
        <v>26</v>
      </c>
      <c r="T2" s="18" t="s">
        <v>12</v>
      </c>
      <c r="U2" s="18" t="s">
        <v>21</v>
      </c>
      <c r="V2" s="18" t="s">
        <v>22</v>
      </c>
      <c r="W2" s="18" t="s">
        <v>23</v>
      </c>
      <c r="X2" s="18" t="s">
        <v>14</v>
      </c>
      <c r="Y2" s="18" t="s">
        <v>15</v>
      </c>
      <c r="Z2" s="18" t="s">
        <v>26</v>
      </c>
      <c r="AA2" s="19" t="s">
        <v>12</v>
      </c>
      <c r="AB2" s="18" t="s">
        <v>21</v>
      </c>
      <c r="AC2" s="18" t="s">
        <v>22</v>
      </c>
      <c r="AD2" s="18" t="s">
        <v>23</v>
      </c>
      <c r="AE2" s="18" t="s">
        <v>14</v>
      </c>
      <c r="AF2" s="18" t="s">
        <v>15</v>
      </c>
      <c r="AG2" s="18" t="s">
        <v>26</v>
      </c>
      <c r="AK2" s="17">
        <f>D1</f>
        <v>2024</v>
      </c>
      <c r="AL2" s="17">
        <f>AK2-1</f>
        <v>2023</v>
      </c>
      <c r="AM2" s="17" t="s">
        <v>38</v>
      </c>
      <c r="AN2" s="17" t="s">
        <v>45</v>
      </c>
      <c r="AS2" s="45">
        <f>AK2</f>
        <v>2024</v>
      </c>
      <c r="AU2" s="17" t="str">
        <f>AM2</f>
        <v>増減</v>
      </c>
      <c r="AW2" s="17" t="str">
        <f>AN2</f>
        <v>増減率</v>
      </c>
    </row>
    <row r="3" spans="1:49">
      <c r="A3" s="16">
        <v>1</v>
      </c>
      <c r="B3">
        <v>11</v>
      </c>
      <c r="C3" s="16" t="str">
        <f>VLOOKUP(B3,mas!B:C,2,FALSE)</f>
        <v>京都民医連中央病院</v>
      </c>
      <c r="D3" s="17" t="str">
        <f>IF(VLOOKUP($D$1*1000+B3*10+7,table!A:B,2,FALSE)=B3,"ok","")</f>
        <v>ok</v>
      </c>
      <c r="F3" s="44">
        <f>IFERROR(VLOOKUP($D$1*1000+$B3*10+F$1,table!$A:$S,19,FALSE),0)</f>
        <v>0</v>
      </c>
      <c r="G3" s="44">
        <f>IFERROR(VLOOKUP($D$1*1000+$B3*10+G$1,table!$A:$S,19,FALSE),0)</f>
        <v>0</v>
      </c>
      <c r="H3" s="44">
        <f>IFERROR(VLOOKUP($D$1*1000+$B3*10+H$1,table!$A:$S,19,FALSE),0)</f>
        <v>0</v>
      </c>
      <c r="I3" s="44">
        <f>IFERROR(VLOOKUP($D$1*1000+$B3*10+I$1,table!$A:$S,19,FALSE),0)</f>
        <v>0</v>
      </c>
      <c r="J3" s="44">
        <f>IFERROR(VLOOKUP($D$1*1000+$B3*10+J$1,table!$A:$S,19,FALSE),0)</f>
        <v>0</v>
      </c>
      <c r="K3" s="44">
        <f>IFERROR(VLOOKUP($D$1*1000+$B3*10+K$1,table!$A:$S,19,FALSE),0)</f>
        <v>111.41300000000001</v>
      </c>
      <c r="L3" s="44">
        <f>IFERROR(VLOOKUP($D$1*1000+$B3*10+L$1,table!$A:$S,19,FALSE),0)</f>
        <v>4930.0429999999997</v>
      </c>
      <c r="M3" s="44">
        <f>F3*M$1</f>
        <v>0</v>
      </c>
      <c r="N3" s="44">
        <f t="shared" ref="N3:S3" si="0">G3*N$1</f>
        <v>0</v>
      </c>
      <c r="O3" s="44">
        <f t="shared" si="0"/>
        <v>0</v>
      </c>
      <c r="P3" s="44">
        <f t="shared" si="0"/>
        <v>0</v>
      </c>
      <c r="Q3" s="44">
        <f t="shared" si="0"/>
        <v>0</v>
      </c>
      <c r="R3" s="44">
        <f t="shared" si="0"/>
        <v>248.45099000000002</v>
      </c>
      <c r="S3" s="44">
        <f t="shared" si="0"/>
        <v>1474.0828569999999</v>
      </c>
      <c r="T3" s="44">
        <f>IFERROR(VLOOKUP(($D$1-1)*1000+$B3*10+T$1,table!$A:$S,19,FALSE),0)</f>
        <v>0</v>
      </c>
      <c r="U3" s="44">
        <f>IFERROR(VLOOKUP(($D$1-1)*1000+$B3*10+U$1,table!$A:$S,19,FALSE),0)</f>
        <v>0</v>
      </c>
      <c r="V3" s="44">
        <f>IFERROR(VLOOKUP(($D$1-1)*1000+$B3*10+V$1,table!$A:$S,19,FALSE),0)</f>
        <v>0</v>
      </c>
      <c r="W3" s="44">
        <f>IFERROR(VLOOKUP(($D$1-1)*1000+$B3*10+W$1,table!$A:$S,19,FALSE),0)</f>
        <v>0</v>
      </c>
      <c r="X3" s="44">
        <f>IFERROR(VLOOKUP(($D$1-1)*1000+$B3*10+X$1,table!$A:$S,19,FALSE),0)</f>
        <v>0</v>
      </c>
      <c r="Y3" s="44">
        <f>IFERROR(VLOOKUP(($D$1-1)*1000+$B3*10+Y$1,table!$A:$S,19,FALSE),0)</f>
        <v>104.26900000000001</v>
      </c>
      <c r="Z3" s="44">
        <f>IFERROR(VLOOKUP(($D$1-1)*1000+$B3*10+Z$1,table!$A:$S,19,FALSE),0)</f>
        <v>4923.5230000000001</v>
      </c>
      <c r="AA3" s="44">
        <f t="shared" ref="AA3:AG3" si="1">T3*AA$1</f>
        <v>0</v>
      </c>
      <c r="AB3" s="44">
        <f t="shared" si="1"/>
        <v>0</v>
      </c>
      <c r="AC3" s="44">
        <f t="shared" si="1"/>
        <v>0</v>
      </c>
      <c r="AD3" s="44">
        <f t="shared" si="1"/>
        <v>0</v>
      </c>
      <c r="AE3" s="44">
        <f t="shared" si="1"/>
        <v>0</v>
      </c>
      <c r="AF3" s="44">
        <f t="shared" si="1"/>
        <v>232.51987</v>
      </c>
      <c r="AG3" s="44">
        <f t="shared" si="1"/>
        <v>1472.1333769999999</v>
      </c>
      <c r="AH3" s="16">
        <f t="shared" ref="AH3:AH29" si="2">RANK(AK3,$AK$3:$AK$29)</f>
        <v>1</v>
      </c>
      <c r="AI3" s="16">
        <f t="shared" ref="AI3:AI29" si="3">RANK(AM3,$AM$3:$AM$29)</f>
        <v>2</v>
      </c>
      <c r="AJ3" s="16">
        <f t="shared" ref="AJ3:AJ29" si="4">RANK(AN3,$AN$3:$AN$29)</f>
        <v>11</v>
      </c>
      <c r="AK3" s="22">
        <f>IF(ISERROR(SUM(M3:S3)),0,SUM(M3:S3)-B3/10000000)</f>
        <v>1722.5338459</v>
      </c>
      <c r="AL3" s="16">
        <f>IF(ISERROR(SUM(AA3:AG3)),0,SUM(AA3:AG3))</f>
        <v>1704.653247</v>
      </c>
      <c r="AM3" s="16">
        <f>AK3-AL3</f>
        <v>17.880598899999995</v>
      </c>
      <c r="AN3" s="20">
        <f>IF(ISERROR(AM3/AL3),0+B3/10000000,AM3/AL3+B3/10000000000)</f>
        <v>1.048928913055276E-2</v>
      </c>
      <c r="AO3" s="16" t="str">
        <f>C3</f>
        <v>京都民医連中央病院</v>
      </c>
      <c r="AQ3" s="16">
        <v>1</v>
      </c>
      <c r="AR3" s="16" t="str">
        <f t="shared" ref="AR3:AR29" si="5">VLOOKUP($AQ3,$AH$3:$AO$29,8,FALSE)</f>
        <v>京都民医連中央病院</v>
      </c>
      <c r="AS3" s="24">
        <f>VLOOKUP($AQ3,$AH$3:$AO$29,4,FALSE)</f>
        <v>1722.5338459</v>
      </c>
      <c r="AT3" s="16" t="str">
        <f t="shared" ref="AT3:AT29" si="6">VLOOKUP($AQ3,$AI$3:$AO$29,7,FALSE)</f>
        <v>京都民医連太子道診療所</v>
      </c>
      <c r="AU3" s="24">
        <f t="shared" ref="AU3:AU29" si="7">VLOOKUP($AQ3,$AI$3:$AO$29,5,FALSE)</f>
        <v>20.444589200000024</v>
      </c>
      <c r="AV3" s="16" t="str">
        <f t="shared" ref="AV3:AV29" si="8">VLOOKUP($AQ3,$AJ$3:$AO$29,6,FALSE)</f>
        <v>ふれあいＳＴゆきわり</v>
      </c>
      <c r="AW3" s="21">
        <f t="shared" ref="AW3:AW29" si="9">VLOOKUP($AQ3,$AJ$3:$AO$29,5,FALSE)</f>
        <v>0.16258130617536382</v>
      </c>
    </row>
    <row r="4" spans="1:49">
      <c r="A4" s="16">
        <v>2</v>
      </c>
      <c r="B4">
        <v>18</v>
      </c>
      <c r="C4" s="16" t="str">
        <f>VLOOKUP(B4,mas!B:C,2,FALSE)</f>
        <v>京都民医連太子道診療所</v>
      </c>
      <c r="D4" s="17" t="str">
        <f>IF(VLOOKUP($D$1*1000+B4*10+7,table!A:B,2,FALSE)=B4,"ok","")</f>
        <v>ok</v>
      </c>
      <c r="F4" s="44">
        <f>IFERROR(VLOOKUP($D$1*1000+$B4*10+F$1,table!$A:$S,19,FALSE),0)</f>
        <v>4.29</v>
      </c>
      <c r="G4" s="44">
        <f>IFERROR(VLOOKUP($D$1*1000+$B4*10+G$1,table!$A:$S,19,FALSE),0)</f>
        <v>0</v>
      </c>
      <c r="H4" s="44">
        <f>IFERROR(VLOOKUP($D$1*1000+$B4*10+H$1,table!$A:$S,19,FALSE),0)</f>
        <v>3.2520000000000002</v>
      </c>
      <c r="I4" s="44">
        <f>IFERROR(VLOOKUP($D$1*1000+$B4*10+I$1,table!$A:$S,19,FALSE),0)</f>
        <v>0</v>
      </c>
      <c r="J4" s="44">
        <f>IFERROR(VLOOKUP($D$1*1000+$B4*10+J$1,table!$A:$S,19,FALSE),0)</f>
        <v>0</v>
      </c>
      <c r="K4" s="44">
        <f>IFERROR(VLOOKUP($D$1*1000+$B4*10+K$1,table!$A:$S,19,FALSE),0)</f>
        <v>50.111000000000004</v>
      </c>
      <c r="L4" s="44">
        <f>IFERROR(VLOOKUP($D$1*1000+$B4*10+L$1,table!$A:$S,19,FALSE),0)</f>
        <v>251.434</v>
      </c>
      <c r="M4" s="44">
        <f t="shared" ref="M4:M29" si="10">F4*M$1</f>
        <v>9.9527999999999999</v>
      </c>
      <c r="N4" s="44">
        <f t="shared" ref="N4:N29" si="11">G4*N$1</f>
        <v>0</v>
      </c>
      <c r="O4" s="44">
        <f t="shared" ref="O4:O29" si="12">H4*O$1</f>
        <v>8.3901600000000016</v>
      </c>
      <c r="P4" s="44">
        <f t="shared" ref="P4:P29" si="13">I4*P$1</f>
        <v>0</v>
      </c>
      <c r="Q4" s="44">
        <f t="shared" ref="Q4:Q29" si="14">J4*Q$1</f>
        <v>0</v>
      </c>
      <c r="R4" s="44">
        <f t="shared" ref="R4:R29" si="15">K4*R$1</f>
        <v>111.74753000000001</v>
      </c>
      <c r="S4" s="44">
        <f t="shared" ref="S4:S29" si="16">L4*S$1</f>
        <v>75.178765999999996</v>
      </c>
      <c r="T4" s="44">
        <f>IFERROR(VLOOKUP(($D$1-1)*1000+$B4*10+T$1,table!$A:$S,19,FALSE),0)</f>
        <v>3.8079999999999998</v>
      </c>
      <c r="U4" s="44">
        <f>IFERROR(VLOOKUP(($D$1-1)*1000+$B4*10+U$1,table!$A:$S,19,FALSE),0)</f>
        <v>0</v>
      </c>
      <c r="V4" s="44">
        <f>IFERROR(VLOOKUP(($D$1-1)*1000+$B4*10+V$1,table!$A:$S,19,FALSE),0)</f>
        <v>3.0659999999999998</v>
      </c>
      <c r="W4" s="44">
        <f>IFERROR(VLOOKUP(($D$1-1)*1000+$B4*10+W$1,table!$A:$S,19,FALSE),0)</f>
        <v>0</v>
      </c>
      <c r="X4" s="44">
        <f>IFERROR(VLOOKUP(($D$1-1)*1000+$B4*10+X$1,table!$A:$S,19,FALSE),0)</f>
        <v>0</v>
      </c>
      <c r="Y4" s="44">
        <f>IFERROR(VLOOKUP(($D$1-1)*1000+$B4*10+Y$1,table!$A:$S,19,FALSE),0)</f>
        <v>42.7</v>
      </c>
      <c r="Z4" s="44">
        <f>IFERROR(VLOOKUP(($D$1-1)*1000+$B4*10+Z$1,table!$A:$S,19,FALSE),0)</f>
        <v>243.67500000000001</v>
      </c>
      <c r="AA4" s="44">
        <f t="shared" ref="AA4:AA29" si="17">T4*AA$1</f>
        <v>8.8345599999999997</v>
      </c>
      <c r="AB4" s="44">
        <f t="shared" ref="AB4:AB29" si="18">U4*AB$1</f>
        <v>0</v>
      </c>
      <c r="AC4" s="44">
        <f t="shared" ref="AC4:AC29" si="19">V4*AC$1</f>
        <v>7.9102800000000002</v>
      </c>
      <c r="AD4" s="44">
        <f t="shared" ref="AD4:AD29" si="20">W4*AD$1</f>
        <v>0</v>
      </c>
      <c r="AE4" s="44">
        <f t="shared" ref="AE4:AE29" si="21">X4*AE$1</f>
        <v>0</v>
      </c>
      <c r="AF4" s="44">
        <f t="shared" ref="AF4:AF29" si="22">Y4*AF$1</f>
        <v>95.221000000000004</v>
      </c>
      <c r="AG4" s="44">
        <f t="shared" ref="AG4:AG29" si="23">Z4*AG$1</f>
        <v>72.858824999999996</v>
      </c>
      <c r="AH4" s="16">
        <f t="shared" si="2"/>
        <v>4</v>
      </c>
      <c r="AI4" s="16">
        <f t="shared" si="3"/>
        <v>1</v>
      </c>
      <c r="AJ4" s="16">
        <f t="shared" si="4"/>
        <v>2</v>
      </c>
      <c r="AK4" s="22">
        <f t="shared" ref="AK4:AK29" si="24">IF(ISERROR(SUM(M4:S4)),0,SUM(M4:S4)-B4/10000000)</f>
        <v>205.26925420000001</v>
      </c>
      <c r="AL4" s="16">
        <f t="shared" ref="AL4:AL29" si="25">IF(ISERROR(SUM(AA4:AG4)),0,SUM(AA4:AG4))</f>
        <v>184.82466499999998</v>
      </c>
      <c r="AM4" s="16">
        <f t="shared" ref="AM4:AM29" si="26">AK4-AL4</f>
        <v>20.444589200000024</v>
      </c>
      <c r="AN4" s="20">
        <f t="shared" ref="AN4:AN29" si="27">IF(ISERROR(AM4/AL4),0+B4/10000000,AM4/AL4+B4/10000000000)</f>
        <v>0.1106161319577364</v>
      </c>
      <c r="AO4" s="16" t="str">
        <f t="shared" ref="AO4:AO29" si="28">C4</f>
        <v>京都民医連太子道診療所</v>
      </c>
      <c r="AQ4" s="16">
        <v>2</v>
      </c>
      <c r="AR4" s="16" t="str">
        <f t="shared" si="5"/>
        <v>京都協立病院</v>
      </c>
      <c r="AS4" s="24">
        <f t="shared" ref="AS4:AS29" si="29">VLOOKUP($AQ4,$AH$3:$AO$29,4,FALSE)</f>
        <v>307.53258900000003</v>
      </c>
      <c r="AT4" s="16" t="str">
        <f t="shared" si="6"/>
        <v>京都民医連中央病院</v>
      </c>
      <c r="AU4" s="24">
        <f t="shared" si="7"/>
        <v>17.880598899999995</v>
      </c>
      <c r="AV4" s="16" t="str">
        <f t="shared" si="8"/>
        <v>京都民医連太子道診療所</v>
      </c>
      <c r="AW4" s="21">
        <f t="shared" si="9"/>
        <v>0.1106161319577364</v>
      </c>
    </row>
    <row r="5" spans="1:49">
      <c r="A5" s="16">
        <v>3</v>
      </c>
      <c r="B5">
        <v>19</v>
      </c>
      <c r="C5" s="16" t="str">
        <f>VLOOKUP(B5,mas!B:C,2,FALSE)</f>
        <v>かどの三条こども診療所</v>
      </c>
      <c r="D5" s="17" t="str">
        <f>IF(VLOOKUP($D$1*1000+B5*10+7,table!A:B,2,FALSE)=B5,"ok","")</f>
        <v>ok</v>
      </c>
      <c r="F5" s="44">
        <f>IFERROR(VLOOKUP($D$1*1000+$B5*10+F$1,table!$A:$S,19,FALSE),0)</f>
        <v>0</v>
      </c>
      <c r="G5" s="44">
        <f>IFERROR(VLOOKUP($D$1*1000+$B5*10+G$1,table!$A:$S,19,FALSE),0)</f>
        <v>0</v>
      </c>
      <c r="H5" s="44">
        <f>IFERROR(VLOOKUP($D$1*1000+$B5*10+H$1,table!$A:$S,19,FALSE),0)</f>
        <v>0</v>
      </c>
      <c r="I5" s="44">
        <f>IFERROR(VLOOKUP($D$1*1000+$B5*10+I$1,table!$A:$S,19,FALSE),0)</f>
        <v>0</v>
      </c>
      <c r="J5" s="44">
        <f>IFERROR(VLOOKUP($D$1*1000+$B5*10+J$1,table!$A:$S,19,FALSE),0)</f>
        <v>0</v>
      </c>
      <c r="K5" s="44">
        <f>IFERROR(VLOOKUP($D$1*1000+$B5*10+K$1,table!$A:$S,19,FALSE),0)</f>
        <v>0</v>
      </c>
      <c r="L5" s="44">
        <f>IFERROR(VLOOKUP($D$1*1000+$B5*10+L$1,table!$A:$S,19,FALSE),0)</f>
        <v>37.114999999999995</v>
      </c>
      <c r="M5" s="44">
        <f t="shared" si="10"/>
        <v>0</v>
      </c>
      <c r="N5" s="44">
        <f t="shared" si="11"/>
        <v>0</v>
      </c>
      <c r="O5" s="44">
        <f t="shared" si="12"/>
        <v>0</v>
      </c>
      <c r="P5" s="44">
        <f t="shared" si="13"/>
        <v>0</v>
      </c>
      <c r="Q5" s="44">
        <f t="shared" si="14"/>
        <v>0</v>
      </c>
      <c r="R5" s="44">
        <f t="shared" si="15"/>
        <v>0</v>
      </c>
      <c r="S5" s="44">
        <f t="shared" si="16"/>
        <v>11.097384999999997</v>
      </c>
      <c r="T5" s="44">
        <f>IFERROR(VLOOKUP(($D$1-1)*1000+$B5*10+T$1,table!$A:$S,19,FALSE),0)</f>
        <v>0</v>
      </c>
      <c r="U5" s="44">
        <f>IFERROR(VLOOKUP(($D$1-1)*1000+$B5*10+U$1,table!$A:$S,19,FALSE),0)</f>
        <v>0</v>
      </c>
      <c r="V5" s="44">
        <f>IFERROR(VLOOKUP(($D$1-1)*1000+$B5*10+V$1,table!$A:$S,19,FALSE),0)</f>
        <v>0</v>
      </c>
      <c r="W5" s="44">
        <f>IFERROR(VLOOKUP(($D$1-1)*1000+$B5*10+W$1,table!$A:$S,19,FALSE),0)</f>
        <v>0</v>
      </c>
      <c r="X5" s="44">
        <f>IFERROR(VLOOKUP(($D$1-1)*1000+$B5*10+X$1,table!$A:$S,19,FALSE),0)</f>
        <v>0</v>
      </c>
      <c r="Y5" s="44">
        <f>IFERROR(VLOOKUP(($D$1-1)*1000+$B5*10+Y$1,table!$A:$S,19,FALSE),0)</f>
        <v>4.0000000000000001E-3</v>
      </c>
      <c r="Z5" s="44">
        <f>IFERROR(VLOOKUP(($D$1-1)*1000+$B5*10+Z$1,table!$A:$S,19,FALSE),0)</f>
        <v>36.645000000000003</v>
      </c>
      <c r="AA5" s="44">
        <f t="shared" si="17"/>
        <v>0</v>
      </c>
      <c r="AB5" s="44">
        <f t="shared" si="18"/>
        <v>0</v>
      </c>
      <c r="AC5" s="44">
        <f t="shared" si="19"/>
        <v>0</v>
      </c>
      <c r="AD5" s="44">
        <f t="shared" si="20"/>
        <v>0</v>
      </c>
      <c r="AE5" s="44">
        <f t="shared" si="21"/>
        <v>0</v>
      </c>
      <c r="AF5" s="44">
        <f t="shared" si="22"/>
        <v>8.9200000000000008E-3</v>
      </c>
      <c r="AG5" s="44">
        <f t="shared" si="23"/>
        <v>10.956855000000001</v>
      </c>
      <c r="AH5" s="16">
        <f t="shared" si="2"/>
        <v>19</v>
      </c>
      <c r="AI5" s="16">
        <f t="shared" si="3"/>
        <v>11</v>
      </c>
      <c r="AJ5" s="16">
        <f t="shared" si="4"/>
        <v>10</v>
      </c>
      <c r="AK5" s="22">
        <f t="shared" si="24"/>
        <v>11.097383099999997</v>
      </c>
      <c r="AL5" s="16">
        <f t="shared" si="25"/>
        <v>10.965775000000001</v>
      </c>
      <c r="AM5" s="16">
        <f t="shared" si="26"/>
        <v>0.13160809999999579</v>
      </c>
      <c r="AN5" s="20">
        <f t="shared" si="27"/>
        <v>1.2001716325108647E-2</v>
      </c>
      <c r="AO5" s="16" t="str">
        <f t="shared" si="28"/>
        <v>かどの三条こども診療所</v>
      </c>
      <c r="AQ5" s="16">
        <v>3</v>
      </c>
      <c r="AR5" s="16" t="str">
        <f t="shared" si="5"/>
        <v>吉祥院病院</v>
      </c>
      <c r="AS5" s="24">
        <f t="shared" si="29"/>
        <v>300.01874299999997</v>
      </c>
      <c r="AT5" s="16" t="str">
        <f t="shared" si="6"/>
        <v>京都協立病院</v>
      </c>
      <c r="AU5" s="24">
        <f t="shared" si="7"/>
        <v>16.523318000000017</v>
      </c>
      <c r="AV5" s="16" t="str">
        <f t="shared" si="8"/>
        <v>在宅ケアＳＴげんき</v>
      </c>
      <c r="AW5" s="21">
        <f t="shared" si="9"/>
        <v>5.7243108760941727E-2</v>
      </c>
    </row>
    <row r="6" spans="1:49">
      <c r="A6" s="16">
        <v>4</v>
      </c>
      <c r="B6">
        <v>14</v>
      </c>
      <c r="C6" s="16" t="str">
        <f>VLOOKUP(B6,mas!B:C,2,FALSE)</f>
        <v>春日診療所</v>
      </c>
      <c r="D6" s="17" t="str">
        <f>IF(VLOOKUP($D$1*1000+B6*10+7,table!A:B,2,FALSE)=B6,"ok","")</f>
        <v>ok</v>
      </c>
      <c r="F6" s="44">
        <f>IFERROR(VLOOKUP($D$1*1000+$B6*10+F$1,table!$A:$S,19,FALSE),0)</f>
        <v>0.88700000000000012</v>
      </c>
      <c r="G6" s="44">
        <f>IFERROR(VLOOKUP($D$1*1000+$B6*10+G$1,table!$A:$S,19,FALSE),0)</f>
        <v>0</v>
      </c>
      <c r="H6" s="44">
        <f>IFERROR(VLOOKUP($D$1*1000+$B6*10+H$1,table!$A:$S,19,FALSE),0)</f>
        <v>0</v>
      </c>
      <c r="I6" s="44">
        <f>IFERROR(VLOOKUP($D$1*1000+$B6*10+I$1,table!$A:$S,19,FALSE),0)</f>
        <v>0</v>
      </c>
      <c r="J6" s="44">
        <f>IFERROR(VLOOKUP($D$1*1000+$B6*10+J$1,table!$A:$S,19,FALSE),0)</f>
        <v>0</v>
      </c>
      <c r="K6" s="44">
        <f>IFERROR(VLOOKUP($D$1*1000+$B6*10+K$1,table!$A:$S,19,FALSE),0)</f>
        <v>10.737</v>
      </c>
      <c r="L6" s="44">
        <f>IFERROR(VLOOKUP($D$1*1000+$B6*10+L$1,table!$A:$S,19,FALSE),0)</f>
        <v>4.6950000000000003</v>
      </c>
      <c r="M6" s="44">
        <f t="shared" si="10"/>
        <v>2.0578400000000001</v>
      </c>
      <c r="N6" s="44">
        <f t="shared" si="11"/>
        <v>0</v>
      </c>
      <c r="O6" s="44">
        <f t="shared" si="12"/>
        <v>0</v>
      </c>
      <c r="P6" s="44">
        <f t="shared" si="13"/>
        <v>0</v>
      </c>
      <c r="Q6" s="44">
        <f t="shared" si="14"/>
        <v>0</v>
      </c>
      <c r="R6" s="44">
        <f t="shared" si="15"/>
        <v>23.94351</v>
      </c>
      <c r="S6" s="44">
        <f t="shared" si="16"/>
        <v>1.403805</v>
      </c>
      <c r="T6" s="44">
        <f>IFERROR(VLOOKUP(($D$1-1)*1000+$B6*10+T$1,table!$A:$S,19,FALSE),0)</f>
        <v>0.77600000000000002</v>
      </c>
      <c r="U6" s="44">
        <f>IFERROR(VLOOKUP(($D$1-1)*1000+$B6*10+U$1,table!$A:$S,19,FALSE),0)</f>
        <v>0</v>
      </c>
      <c r="V6" s="44">
        <f>IFERROR(VLOOKUP(($D$1-1)*1000+$B6*10+V$1,table!$A:$S,19,FALSE),0)</f>
        <v>0</v>
      </c>
      <c r="W6" s="44">
        <f>IFERROR(VLOOKUP(($D$1-1)*1000+$B6*10+W$1,table!$A:$S,19,FALSE),0)</f>
        <v>0</v>
      </c>
      <c r="X6" s="44">
        <f>IFERROR(VLOOKUP(($D$1-1)*1000+$B6*10+X$1,table!$A:$S,19,FALSE),0)</f>
        <v>0</v>
      </c>
      <c r="Y6" s="44">
        <f>IFERROR(VLOOKUP(($D$1-1)*1000+$B6*10+Y$1,table!$A:$S,19,FALSE),0)</f>
        <v>11.521000000000001</v>
      </c>
      <c r="Z6" s="44">
        <f>IFERROR(VLOOKUP(($D$1-1)*1000+$B6*10+Z$1,table!$A:$S,19,FALSE),0)</f>
        <v>5.0620000000000003</v>
      </c>
      <c r="AA6" s="44">
        <f t="shared" si="17"/>
        <v>1.8003199999999999</v>
      </c>
      <c r="AB6" s="44">
        <f t="shared" si="18"/>
        <v>0</v>
      </c>
      <c r="AC6" s="44">
        <f t="shared" si="19"/>
        <v>0</v>
      </c>
      <c r="AD6" s="44">
        <f t="shared" si="20"/>
        <v>0</v>
      </c>
      <c r="AE6" s="44">
        <f t="shared" si="21"/>
        <v>0</v>
      </c>
      <c r="AF6" s="44">
        <f t="shared" si="22"/>
        <v>25.691830000000003</v>
      </c>
      <c r="AG6" s="44">
        <f t="shared" si="23"/>
        <v>1.513538</v>
      </c>
      <c r="AH6" s="16">
        <f t="shared" si="2"/>
        <v>13</v>
      </c>
      <c r="AI6" s="16">
        <f t="shared" si="3"/>
        <v>21</v>
      </c>
      <c r="AJ6" s="16">
        <f t="shared" si="4"/>
        <v>20</v>
      </c>
      <c r="AK6" s="22">
        <f t="shared" si="24"/>
        <v>27.405153599999998</v>
      </c>
      <c r="AL6" s="16">
        <f t="shared" si="25"/>
        <v>29.005688000000003</v>
      </c>
      <c r="AM6" s="16">
        <f t="shared" si="26"/>
        <v>-1.6005344000000044</v>
      </c>
      <c r="AN6" s="20">
        <f t="shared" si="27"/>
        <v>-5.5180017084650465E-2</v>
      </c>
      <c r="AO6" s="16" t="str">
        <f t="shared" si="28"/>
        <v>春日診療所</v>
      </c>
      <c r="AQ6" s="16">
        <v>4</v>
      </c>
      <c r="AR6" s="16" t="str">
        <f t="shared" si="5"/>
        <v>京都民医連太子道診療所</v>
      </c>
      <c r="AS6" s="24">
        <f t="shared" si="29"/>
        <v>205.26925420000001</v>
      </c>
      <c r="AT6" s="16" t="str">
        <f t="shared" si="6"/>
        <v>近畿高等看護専門学校</v>
      </c>
      <c r="AU6" s="24">
        <f t="shared" si="7"/>
        <v>1.5858017999999987</v>
      </c>
      <c r="AV6" s="16" t="str">
        <f t="shared" si="8"/>
        <v>京都協立病院</v>
      </c>
      <c r="AW6" s="21">
        <f t="shared" si="9"/>
        <v>5.6779359572585286E-2</v>
      </c>
    </row>
    <row r="7" spans="1:49">
      <c r="A7" s="16">
        <v>5</v>
      </c>
      <c r="B7">
        <v>30</v>
      </c>
      <c r="C7" s="16" t="str">
        <f>VLOOKUP(B7,mas!B:C,2,FALSE)</f>
        <v>上京診療所</v>
      </c>
      <c r="D7" s="17" t="str">
        <f>IF(VLOOKUP($D$1*1000+B7*10+7,table!A:B,2,FALSE)=B7,"ok","")</f>
        <v>ok</v>
      </c>
      <c r="F7" s="44">
        <f>IFERROR(VLOOKUP($D$1*1000+$B7*10+F$1,table!$A:$S,19,FALSE),0)</f>
        <v>1.1880000000000002</v>
      </c>
      <c r="G7" s="44">
        <f>IFERROR(VLOOKUP($D$1*1000+$B7*10+G$1,table!$A:$S,19,FALSE),0)</f>
        <v>0</v>
      </c>
      <c r="H7" s="44">
        <f>IFERROR(VLOOKUP($D$1*1000+$B7*10+H$1,table!$A:$S,19,FALSE),0)</f>
        <v>0</v>
      </c>
      <c r="I7" s="44">
        <f>IFERROR(VLOOKUP($D$1*1000+$B7*10+I$1,table!$A:$S,19,FALSE),0)</f>
        <v>0</v>
      </c>
      <c r="J7" s="44">
        <f>IFERROR(VLOOKUP($D$1*1000+$B7*10+J$1,table!$A:$S,19,FALSE),0)</f>
        <v>0</v>
      </c>
      <c r="K7" s="44">
        <f>IFERROR(VLOOKUP($D$1*1000+$B7*10+K$1,table!$A:$S,19,FALSE),0)</f>
        <v>15.295999999999999</v>
      </c>
      <c r="L7" s="44">
        <f>IFERROR(VLOOKUP($D$1*1000+$B7*10+L$1,table!$A:$S,19,FALSE),0)</f>
        <v>75.804000000000002</v>
      </c>
      <c r="M7" s="44">
        <f t="shared" si="10"/>
        <v>2.7561600000000004</v>
      </c>
      <c r="N7" s="44">
        <f t="shared" si="11"/>
        <v>0</v>
      </c>
      <c r="O7" s="44">
        <f t="shared" si="12"/>
        <v>0</v>
      </c>
      <c r="P7" s="44">
        <f t="shared" si="13"/>
        <v>0</v>
      </c>
      <c r="Q7" s="44">
        <f t="shared" si="14"/>
        <v>0</v>
      </c>
      <c r="R7" s="44">
        <f t="shared" si="15"/>
        <v>34.110079999999996</v>
      </c>
      <c r="S7" s="44">
        <f t="shared" si="16"/>
        <v>22.665396000000001</v>
      </c>
      <c r="T7" s="44">
        <f>IFERROR(VLOOKUP(($D$1-1)*1000+$B7*10+T$1,table!$A:$S,19,FALSE),0)</f>
        <v>1.095</v>
      </c>
      <c r="U7" s="44">
        <f>IFERROR(VLOOKUP(($D$1-1)*1000+$B7*10+U$1,table!$A:$S,19,FALSE),0)</f>
        <v>0</v>
      </c>
      <c r="V7" s="44">
        <f>IFERROR(VLOOKUP(($D$1-1)*1000+$B7*10+V$1,table!$A:$S,19,FALSE),0)</f>
        <v>0</v>
      </c>
      <c r="W7" s="44">
        <f>IFERROR(VLOOKUP(($D$1-1)*1000+$B7*10+W$1,table!$A:$S,19,FALSE),0)</f>
        <v>0</v>
      </c>
      <c r="X7" s="44">
        <f>IFERROR(VLOOKUP(($D$1-1)*1000+$B7*10+X$1,table!$A:$S,19,FALSE),0)</f>
        <v>0</v>
      </c>
      <c r="Y7" s="44">
        <f>IFERROR(VLOOKUP(($D$1-1)*1000+$B7*10+Y$1,table!$A:$S,19,FALSE),0)</f>
        <v>13.818</v>
      </c>
      <c r="Z7" s="44">
        <f>IFERROR(VLOOKUP(($D$1-1)*1000+$B7*10+Z$1,table!$A:$S,19,FALSE),0)</f>
        <v>83.649000000000001</v>
      </c>
      <c r="AA7" s="44">
        <f t="shared" si="17"/>
        <v>2.5403999999999995</v>
      </c>
      <c r="AB7" s="44">
        <f t="shared" si="18"/>
        <v>0</v>
      </c>
      <c r="AC7" s="44">
        <f t="shared" si="19"/>
        <v>0</v>
      </c>
      <c r="AD7" s="44">
        <f t="shared" si="20"/>
        <v>0</v>
      </c>
      <c r="AE7" s="44">
        <f t="shared" si="21"/>
        <v>0</v>
      </c>
      <c r="AF7" s="44">
        <f t="shared" si="22"/>
        <v>30.814139999999998</v>
      </c>
      <c r="AG7" s="44">
        <f t="shared" si="23"/>
        <v>25.011050999999998</v>
      </c>
      <c r="AH7" s="16">
        <f t="shared" si="2"/>
        <v>7</v>
      </c>
      <c r="AI7" s="16">
        <f t="shared" si="3"/>
        <v>7</v>
      </c>
      <c r="AJ7" s="16">
        <f t="shared" si="4"/>
        <v>6</v>
      </c>
      <c r="AK7" s="22">
        <f t="shared" si="24"/>
        <v>59.531632999999999</v>
      </c>
      <c r="AL7" s="16">
        <f t="shared" si="25"/>
        <v>58.365590999999995</v>
      </c>
      <c r="AM7" s="16">
        <f t="shared" si="26"/>
        <v>1.1660420000000045</v>
      </c>
      <c r="AN7" s="20">
        <f t="shared" si="27"/>
        <v>1.9978246688134752E-2</v>
      </c>
      <c r="AO7" s="16" t="str">
        <f t="shared" si="28"/>
        <v>上京診療所</v>
      </c>
      <c r="AQ7" s="16">
        <v>5</v>
      </c>
      <c r="AR7" s="16" t="str">
        <f t="shared" si="5"/>
        <v>あやべ協立診療所</v>
      </c>
      <c r="AS7" s="24">
        <f t="shared" si="29"/>
        <v>74.591888899999987</v>
      </c>
      <c r="AT7" s="16" t="str">
        <f t="shared" si="6"/>
        <v>ふれあいＳＴゆきわり</v>
      </c>
      <c r="AU7" s="24">
        <f t="shared" si="7"/>
        <v>1.4288141999999997</v>
      </c>
      <c r="AV7" s="16" t="str">
        <f t="shared" si="8"/>
        <v>近畿高等看護専門学校</v>
      </c>
      <c r="AW7" s="21">
        <f t="shared" si="9"/>
        <v>4.9582335626650972E-2</v>
      </c>
    </row>
    <row r="8" spans="1:49">
      <c r="A8" s="16">
        <v>6</v>
      </c>
      <c r="B8">
        <v>36</v>
      </c>
      <c r="C8" s="16" t="str">
        <f>VLOOKUP(B8,mas!B:C,2,FALSE)</f>
        <v>上京鍼灸</v>
      </c>
      <c r="D8" s="17" t="e">
        <f>IF(VLOOKUP($D$1*1000+B8*10+7,table!A:B,2,FALSE)=B8,"ok","")</f>
        <v>#N/A</v>
      </c>
      <c r="F8" s="44">
        <f>IFERROR(VLOOKUP($D$1*1000+$B8*10+F$1,table!$A:$S,19,FALSE),0)</f>
        <v>1.0602999999999998</v>
      </c>
      <c r="G8" s="44">
        <f>IFERROR(VLOOKUP($D$1*1000+$B8*10+G$1,table!$A:$S,19,FALSE),0)</f>
        <v>0</v>
      </c>
      <c r="H8" s="44">
        <f>IFERROR(VLOOKUP($D$1*1000+$B8*10+H$1,table!$A:$S,19,FALSE),0)</f>
        <v>0</v>
      </c>
      <c r="I8" s="44">
        <f>IFERROR(VLOOKUP($D$1*1000+$B8*10+I$1,table!$A:$S,19,FALSE),0)</f>
        <v>0</v>
      </c>
      <c r="J8" s="44">
        <f>IFERROR(VLOOKUP($D$1*1000+$B8*10+J$1,table!$A:$S,19,FALSE),0)</f>
        <v>0</v>
      </c>
      <c r="K8" s="44">
        <f>IFERROR(VLOOKUP($D$1*1000+$B8*10+K$1,table!$A:$S,19,FALSE),0)</f>
        <v>0</v>
      </c>
      <c r="L8" s="44">
        <f>IFERROR(VLOOKUP($D$1*1000+$B8*10+L$1,table!$A:$S,19,FALSE),0)</f>
        <v>0</v>
      </c>
      <c r="M8" s="44">
        <f t="shared" si="10"/>
        <v>2.4598959999999992</v>
      </c>
      <c r="N8" s="44">
        <f t="shared" si="11"/>
        <v>0</v>
      </c>
      <c r="O8" s="44">
        <f t="shared" si="12"/>
        <v>0</v>
      </c>
      <c r="P8" s="44">
        <f t="shared" si="13"/>
        <v>0</v>
      </c>
      <c r="Q8" s="44">
        <f t="shared" si="14"/>
        <v>0</v>
      </c>
      <c r="R8" s="44">
        <f t="shared" si="15"/>
        <v>0</v>
      </c>
      <c r="S8" s="44">
        <f t="shared" si="16"/>
        <v>0</v>
      </c>
      <c r="T8" s="44">
        <f>IFERROR(VLOOKUP(($D$1-1)*1000+$B8*10+T$1,table!$A:$S,19,FALSE),0)</f>
        <v>1.1309</v>
      </c>
      <c r="U8" s="44">
        <f>IFERROR(VLOOKUP(($D$1-1)*1000+$B8*10+U$1,table!$A:$S,19,FALSE),0)</f>
        <v>0</v>
      </c>
      <c r="V8" s="44">
        <f>IFERROR(VLOOKUP(($D$1-1)*1000+$B8*10+V$1,table!$A:$S,19,FALSE),0)</f>
        <v>0</v>
      </c>
      <c r="W8" s="44">
        <f>IFERROR(VLOOKUP(($D$1-1)*1000+$B8*10+W$1,table!$A:$S,19,FALSE),0)</f>
        <v>0</v>
      </c>
      <c r="X8" s="44">
        <f>IFERROR(VLOOKUP(($D$1-1)*1000+$B8*10+X$1,table!$A:$S,19,FALSE),0)</f>
        <v>0</v>
      </c>
      <c r="Y8" s="44">
        <f>IFERROR(VLOOKUP(($D$1-1)*1000+$B8*10+Y$1,table!$A:$S,19,FALSE),0)</f>
        <v>0</v>
      </c>
      <c r="Z8" s="44">
        <f>IFERROR(VLOOKUP(($D$1-1)*1000+$B8*10+Z$1,table!$A:$S,19,FALSE),0)</f>
        <v>0</v>
      </c>
      <c r="AA8" s="44">
        <f t="shared" si="17"/>
        <v>2.623688</v>
      </c>
      <c r="AB8" s="44">
        <f t="shared" si="18"/>
        <v>0</v>
      </c>
      <c r="AC8" s="44">
        <f t="shared" si="19"/>
        <v>0</v>
      </c>
      <c r="AD8" s="44">
        <f t="shared" si="20"/>
        <v>0</v>
      </c>
      <c r="AE8" s="44">
        <f t="shared" si="21"/>
        <v>0</v>
      </c>
      <c r="AF8" s="44">
        <f t="shared" si="22"/>
        <v>0</v>
      </c>
      <c r="AG8" s="44">
        <f t="shared" si="23"/>
        <v>0</v>
      </c>
      <c r="AH8" s="16">
        <f t="shared" si="2"/>
        <v>26</v>
      </c>
      <c r="AI8" s="16">
        <f t="shared" si="3"/>
        <v>15</v>
      </c>
      <c r="AJ8" s="16">
        <f t="shared" si="4"/>
        <v>22</v>
      </c>
      <c r="AK8" s="22">
        <f t="shared" si="24"/>
        <v>2.4598923999999993</v>
      </c>
      <c r="AL8" s="16">
        <f t="shared" si="25"/>
        <v>2.623688</v>
      </c>
      <c r="AM8" s="16">
        <f t="shared" si="26"/>
        <v>-0.16379560000000071</v>
      </c>
      <c r="AN8" s="20">
        <f t="shared" si="27"/>
        <v>-6.2429523081526425E-2</v>
      </c>
      <c r="AO8" s="16" t="str">
        <f t="shared" si="28"/>
        <v>上京鍼灸</v>
      </c>
      <c r="AQ8" s="16">
        <v>6</v>
      </c>
      <c r="AR8" s="16" t="str">
        <f t="shared" si="5"/>
        <v>咲あん上京</v>
      </c>
      <c r="AS8" s="24">
        <f t="shared" si="29"/>
        <v>71.381797199999994</v>
      </c>
      <c r="AT8" s="16" t="str">
        <f t="shared" si="6"/>
        <v>あやべ協立診療所</v>
      </c>
      <c r="AU8" s="24">
        <f t="shared" si="7"/>
        <v>1.210037899999989</v>
      </c>
      <c r="AV8" s="16" t="str">
        <f t="shared" si="8"/>
        <v>上京診療所</v>
      </c>
      <c r="AW8" s="21">
        <f t="shared" si="9"/>
        <v>1.9978246688134752E-2</v>
      </c>
    </row>
    <row r="9" spans="1:49">
      <c r="A9" s="16">
        <v>7</v>
      </c>
      <c r="B9">
        <v>34</v>
      </c>
      <c r="C9" s="16" t="str">
        <f>VLOOKUP(B9,mas!B:C,2,FALSE)</f>
        <v>仁和診療所</v>
      </c>
      <c r="D9" s="17" t="str">
        <f>IF(VLOOKUP($D$1*1000+B9*10+7,table!A:B,2,FALSE)=B9,"ok","")</f>
        <v>ok</v>
      </c>
      <c r="F9" s="44">
        <f>IFERROR(VLOOKUP($D$1*1000+$B9*10+F$1,table!$A:$S,19,FALSE),0)</f>
        <v>1.1589999999999998</v>
      </c>
      <c r="G9" s="44">
        <f>IFERROR(VLOOKUP($D$1*1000+$B9*10+G$1,table!$A:$S,19,FALSE),0)</f>
        <v>1.2615000000000001</v>
      </c>
      <c r="H9" s="44">
        <f>IFERROR(VLOOKUP($D$1*1000+$B9*10+H$1,table!$A:$S,19,FALSE),0)</f>
        <v>0</v>
      </c>
      <c r="I9" s="44">
        <f>IFERROR(VLOOKUP($D$1*1000+$B9*10+I$1,table!$A:$S,19,FALSE),0)</f>
        <v>0</v>
      </c>
      <c r="J9" s="44">
        <f>IFERROR(VLOOKUP($D$1*1000+$B9*10+J$1,table!$A:$S,19,FALSE),0)</f>
        <v>0</v>
      </c>
      <c r="K9" s="44">
        <f>IFERROR(VLOOKUP($D$1*1000+$B9*10+K$1,table!$A:$S,19,FALSE),0)</f>
        <v>0.40300000000000002</v>
      </c>
      <c r="L9" s="44">
        <f>IFERROR(VLOOKUP($D$1*1000+$B9*10+L$1,table!$A:$S,19,FALSE),0)</f>
        <v>90.023999999999987</v>
      </c>
      <c r="M9" s="44">
        <f t="shared" si="10"/>
        <v>2.6888799999999993</v>
      </c>
      <c r="N9" s="44">
        <f t="shared" si="11"/>
        <v>3.1411350000000002</v>
      </c>
      <c r="O9" s="44">
        <f t="shared" si="12"/>
        <v>0</v>
      </c>
      <c r="P9" s="44">
        <f t="shared" si="13"/>
        <v>0</v>
      </c>
      <c r="Q9" s="44">
        <f t="shared" si="14"/>
        <v>0</v>
      </c>
      <c r="R9" s="44">
        <f t="shared" si="15"/>
        <v>0.8986900000000001</v>
      </c>
      <c r="S9" s="44">
        <f t="shared" si="16"/>
        <v>26.917175999999994</v>
      </c>
      <c r="T9" s="44">
        <f>IFERROR(VLOOKUP(($D$1-1)*1000+$B9*10+T$1,table!$A:$S,19,FALSE),0)</f>
        <v>1.29</v>
      </c>
      <c r="U9" s="44">
        <f>IFERROR(VLOOKUP(($D$1-1)*1000+$B9*10+U$1,table!$A:$S,19,FALSE),0)</f>
        <v>1.3919999999999999</v>
      </c>
      <c r="V9" s="44">
        <f>IFERROR(VLOOKUP(($D$1-1)*1000+$B9*10+V$1,table!$A:$S,19,FALSE),0)</f>
        <v>0</v>
      </c>
      <c r="W9" s="44">
        <f>IFERROR(VLOOKUP(($D$1-1)*1000+$B9*10+W$1,table!$A:$S,19,FALSE),0)</f>
        <v>0</v>
      </c>
      <c r="X9" s="44">
        <f>IFERROR(VLOOKUP(($D$1-1)*1000+$B9*10+X$1,table!$A:$S,19,FALSE),0)</f>
        <v>0</v>
      </c>
      <c r="Y9" s="44">
        <f>IFERROR(VLOOKUP(($D$1-1)*1000+$B9*10+Y$1,table!$A:$S,19,FALSE),0)</f>
        <v>0.41</v>
      </c>
      <c r="Z9" s="44">
        <f>IFERROR(VLOOKUP(($D$1-1)*1000+$B9*10+Z$1,table!$A:$S,19,FALSE),0)</f>
        <v>93.927999999999997</v>
      </c>
      <c r="AA9" s="44">
        <f t="shared" si="17"/>
        <v>2.9927999999999999</v>
      </c>
      <c r="AB9" s="44">
        <f t="shared" si="18"/>
        <v>3.4660800000000003</v>
      </c>
      <c r="AC9" s="44">
        <f t="shared" si="19"/>
        <v>0</v>
      </c>
      <c r="AD9" s="44">
        <f t="shared" si="20"/>
        <v>0</v>
      </c>
      <c r="AE9" s="44">
        <f t="shared" si="21"/>
        <v>0</v>
      </c>
      <c r="AF9" s="44">
        <f t="shared" si="22"/>
        <v>0.91429999999999989</v>
      </c>
      <c r="AG9" s="44">
        <f t="shared" si="23"/>
        <v>28.084471999999998</v>
      </c>
      <c r="AH9" s="16">
        <f t="shared" si="2"/>
        <v>10</v>
      </c>
      <c r="AI9" s="16">
        <f t="shared" si="3"/>
        <v>22</v>
      </c>
      <c r="AJ9" s="16">
        <f t="shared" si="4"/>
        <v>19</v>
      </c>
      <c r="AK9" s="22">
        <f t="shared" si="24"/>
        <v>33.645877599999999</v>
      </c>
      <c r="AL9" s="16">
        <f t="shared" si="25"/>
        <v>35.457651999999996</v>
      </c>
      <c r="AM9" s="16">
        <f t="shared" si="26"/>
        <v>-1.8117743999999973</v>
      </c>
      <c r="AN9" s="20">
        <f t="shared" si="27"/>
        <v>-5.1096848698384788E-2</v>
      </c>
      <c r="AO9" s="16" t="str">
        <f t="shared" si="28"/>
        <v>仁和診療所</v>
      </c>
      <c r="AQ9" s="16">
        <v>7</v>
      </c>
      <c r="AR9" s="16" t="str">
        <f t="shared" si="5"/>
        <v>上京診療所</v>
      </c>
      <c r="AS9" s="24">
        <f t="shared" si="29"/>
        <v>59.531632999999999</v>
      </c>
      <c r="AT9" s="16" t="str">
        <f t="shared" si="6"/>
        <v>上京診療所</v>
      </c>
      <c r="AU9" s="24">
        <f t="shared" si="7"/>
        <v>1.1660420000000045</v>
      </c>
      <c r="AV9" s="16" t="str">
        <f t="shared" si="8"/>
        <v>あやべ協立診療所</v>
      </c>
      <c r="AW9" s="21">
        <f t="shared" si="9"/>
        <v>1.6489614319092759E-2</v>
      </c>
    </row>
    <row r="10" spans="1:49" customFormat="1">
      <c r="A10" s="16">
        <v>8</v>
      </c>
      <c r="B10">
        <v>20</v>
      </c>
      <c r="C10" s="16" t="str">
        <f>VLOOKUP(B10,mas!B:C,2,FALSE)</f>
        <v>総合ケアＳＴ太秦安井</v>
      </c>
      <c r="D10" s="17" t="str">
        <f>IF(VLOOKUP($D$1*1000+B10*10+7,table!A:B,2,FALSE)=B10,"ok","")</f>
        <v>ok</v>
      </c>
      <c r="E10" s="16"/>
      <c r="F10" s="44">
        <f>IFERROR(VLOOKUP($D$1*1000+$B10*10+F$1,table!$A:$S,19,FALSE),0)</f>
        <v>0.66700000000000004</v>
      </c>
      <c r="G10" s="44">
        <f>IFERROR(VLOOKUP($D$1*1000+$B10*10+G$1,table!$A:$S,19,FALSE),0)</f>
        <v>0</v>
      </c>
      <c r="H10" s="44">
        <f>IFERROR(VLOOKUP($D$1*1000+$B10*10+H$1,table!$A:$S,19,FALSE),0)</f>
        <v>0</v>
      </c>
      <c r="I10" s="44">
        <f>IFERROR(VLOOKUP($D$1*1000+$B10*10+I$1,table!$A:$S,19,FALSE),0)</f>
        <v>0</v>
      </c>
      <c r="J10" s="44">
        <f>IFERROR(VLOOKUP($D$1*1000+$B10*10+J$1,table!$A:$S,19,FALSE),0)</f>
        <v>0</v>
      </c>
      <c r="K10" s="44">
        <f>IFERROR(VLOOKUP($D$1*1000+$B10*10+K$1,table!$A:$S,19,FALSE),0)</f>
        <v>3.9E-2</v>
      </c>
      <c r="L10" s="44">
        <f>IFERROR(VLOOKUP($D$1*1000+$B10*10+L$1,table!$A:$S,19,FALSE),0)</f>
        <v>25.110999999999997</v>
      </c>
      <c r="M10" s="44">
        <f t="shared" si="10"/>
        <v>1.5474399999999999</v>
      </c>
      <c r="N10" s="44">
        <f t="shared" si="11"/>
        <v>0</v>
      </c>
      <c r="O10" s="44">
        <f t="shared" si="12"/>
        <v>0</v>
      </c>
      <c r="P10" s="44">
        <f t="shared" si="13"/>
        <v>0</v>
      </c>
      <c r="Q10" s="44">
        <f t="shared" si="14"/>
        <v>0</v>
      </c>
      <c r="R10" s="44">
        <f t="shared" si="15"/>
        <v>8.6970000000000006E-2</v>
      </c>
      <c r="S10" s="44">
        <f t="shared" si="16"/>
        <v>7.5081889999999989</v>
      </c>
      <c r="T10" s="44">
        <f>IFERROR(VLOOKUP(($D$1-1)*1000+$B10*10+T$1,table!$A:$S,19,FALSE),0)</f>
        <v>0.78200000000000003</v>
      </c>
      <c r="U10" s="44">
        <f>IFERROR(VLOOKUP(($D$1-1)*1000+$B10*10+U$1,table!$A:$S,19,FALSE),0)</f>
        <v>0</v>
      </c>
      <c r="V10" s="44">
        <f>IFERROR(VLOOKUP(($D$1-1)*1000+$B10*10+V$1,table!$A:$S,19,FALSE),0)</f>
        <v>0</v>
      </c>
      <c r="W10" s="44">
        <f>IFERROR(VLOOKUP(($D$1-1)*1000+$B10*10+W$1,table!$A:$S,19,FALSE),0)</f>
        <v>0</v>
      </c>
      <c r="X10" s="44">
        <f>IFERROR(VLOOKUP(($D$1-1)*1000+$B10*10+X$1,table!$A:$S,19,FALSE),0)</f>
        <v>0</v>
      </c>
      <c r="Y10" s="44">
        <f>IFERROR(VLOOKUP(($D$1-1)*1000+$B10*10+Y$1,table!$A:$S,19,FALSE),0)</f>
        <v>0.04</v>
      </c>
      <c r="Z10" s="44">
        <f>IFERROR(VLOOKUP(($D$1-1)*1000+$B10*10+Z$1,table!$A:$S,19,FALSE),0)</f>
        <v>24.908999999999999</v>
      </c>
      <c r="AA10" s="44">
        <f t="shared" si="17"/>
        <v>1.8142399999999999</v>
      </c>
      <c r="AB10" s="44">
        <f t="shared" si="18"/>
        <v>0</v>
      </c>
      <c r="AC10" s="44">
        <f t="shared" si="19"/>
        <v>0</v>
      </c>
      <c r="AD10" s="44">
        <f t="shared" si="20"/>
        <v>0</v>
      </c>
      <c r="AE10" s="44">
        <f t="shared" si="21"/>
        <v>0</v>
      </c>
      <c r="AF10" s="44">
        <f t="shared" si="22"/>
        <v>8.9200000000000002E-2</v>
      </c>
      <c r="AG10" s="44">
        <f t="shared" si="23"/>
        <v>7.4477909999999996</v>
      </c>
      <c r="AH10" s="16">
        <f t="shared" si="2"/>
        <v>21</v>
      </c>
      <c r="AI10" s="16">
        <f t="shared" si="3"/>
        <v>16</v>
      </c>
      <c r="AJ10" s="16">
        <f t="shared" si="4"/>
        <v>15</v>
      </c>
      <c r="AK10" s="22">
        <f t="shared" si="24"/>
        <v>9.1425969999999985</v>
      </c>
      <c r="AL10" s="16">
        <f t="shared" si="25"/>
        <v>9.3512309999999985</v>
      </c>
      <c r="AM10" s="16">
        <f t="shared" si="26"/>
        <v>-0.20863399999999999</v>
      </c>
      <c r="AN10" s="20">
        <f t="shared" si="27"/>
        <v>-2.2310857393806015E-2</v>
      </c>
      <c r="AO10" s="16" t="str">
        <f t="shared" si="28"/>
        <v>総合ケアＳＴ太秦安井</v>
      </c>
      <c r="AQ10" s="16">
        <v>8</v>
      </c>
      <c r="AR10" s="16" t="str">
        <f t="shared" si="5"/>
        <v>総合ケアＳＴわかば</v>
      </c>
      <c r="AS10" s="24">
        <f t="shared" si="29"/>
        <v>50.020445899999999</v>
      </c>
      <c r="AT10" s="16" t="str">
        <f t="shared" si="6"/>
        <v>在宅ケアＳＴげんき</v>
      </c>
      <c r="AU10" s="24">
        <f t="shared" si="7"/>
        <v>0.65817659999999911</v>
      </c>
      <c r="AV10" s="16" t="str">
        <f t="shared" si="8"/>
        <v>あらぐさデイサービス</v>
      </c>
      <c r="AW10" s="21">
        <f t="shared" si="9"/>
        <v>1.5102745849560483E-2</v>
      </c>
    </row>
    <row r="11" spans="1:49">
      <c r="A11" s="16">
        <v>9</v>
      </c>
      <c r="B11">
        <v>28</v>
      </c>
      <c r="C11" s="16" t="str">
        <f>VLOOKUP(B11,mas!B:C,2,FALSE)</f>
        <v>訪問看護ステーションかみの</v>
      </c>
      <c r="D11" s="17" t="str">
        <f>IF(VLOOKUP($D$1*1000+B11*10+7,table!A:B,2,FALSE)=B11,"ok","")</f>
        <v>ok</v>
      </c>
      <c r="F11" s="44">
        <f>IFERROR(VLOOKUP($D$1*1000+$B11*10+F$1,table!$A:$S,19,FALSE),0)</f>
        <v>0.21100000000000002</v>
      </c>
      <c r="G11" s="44">
        <f>IFERROR(VLOOKUP($D$1*1000+$B11*10+G$1,table!$A:$S,19,FALSE),0)</f>
        <v>0</v>
      </c>
      <c r="H11" s="44">
        <f>IFERROR(VLOOKUP($D$1*1000+$B11*10+H$1,table!$A:$S,19,FALSE),0)</f>
        <v>0</v>
      </c>
      <c r="I11" s="44">
        <f>IFERROR(VLOOKUP($D$1*1000+$B11*10+I$1,table!$A:$S,19,FALSE),0)</f>
        <v>0</v>
      </c>
      <c r="J11" s="44">
        <f>IFERROR(VLOOKUP($D$1*1000+$B11*10+J$1,table!$A:$S,19,FALSE),0)</f>
        <v>0</v>
      </c>
      <c r="K11" s="44">
        <f>IFERROR(VLOOKUP($D$1*1000+$B11*10+K$1,table!$A:$S,19,FALSE),0)</f>
        <v>5.0000000000000001E-3</v>
      </c>
      <c r="L11" s="44">
        <f>IFERROR(VLOOKUP($D$1*1000+$B11*10+L$1,table!$A:$S,19,FALSE),0)</f>
        <v>5.6369999999999996</v>
      </c>
      <c r="M11" s="44">
        <f t="shared" si="10"/>
        <v>0.48952000000000001</v>
      </c>
      <c r="N11" s="44">
        <f t="shared" si="11"/>
        <v>0</v>
      </c>
      <c r="O11" s="44">
        <f t="shared" si="12"/>
        <v>0</v>
      </c>
      <c r="P11" s="44">
        <f t="shared" si="13"/>
        <v>0</v>
      </c>
      <c r="Q11" s="44">
        <f t="shared" si="14"/>
        <v>0</v>
      </c>
      <c r="R11" s="44">
        <f t="shared" si="15"/>
        <v>1.115E-2</v>
      </c>
      <c r="S11" s="44">
        <f t="shared" si="16"/>
        <v>1.6854629999999997</v>
      </c>
      <c r="T11" s="44">
        <f>IFERROR(VLOOKUP(($D$1-1)*1000+$B11*10+T$1,table!$A:$S,19,FALSE),0)</f>
        <v>0.29899999999999999</v>
      </c>
      <c r="U11" s="44">
        <f>IFERROR(VLOOKUP(($D$1-1)*1000+$B11*10+U$1,table!$A:$S,19,FALSE),0)</f>
        <v>0</v>
      </c>
      <c r="V11" s="44">
        <f>IFERROR(VLOOKUP(($D$1-1)*1000+$B11*10+V$1,table!$A:$S,19,FALSE),0)</f>
        <v>0</v>
      </c>
      <c r="W11" s="44">
        <f>IFERROR(VLOOKUP(($D$1-1)*1000+$B11*10+W$1,table!$A:$S,19,FALSE),0)</f>
        <v>0</v>
      </c>
      <c r="X11" s="44">
        <f>IFERROR(VLOOKUP(($D$1-1)*1000+$B11*10+X$1,table!$A:$S,19,FALSE),0)</f>
        <v>0</v>
      </c>
      <c r="Y11" s="44">
        <f>IFERROR(VLOOKUP(($D$1-1)*1000+$B11*10+Y$1,table!$A:$S,19,FALSE),0)</f>
        <v>1.7000000000000001E-2</v>
      </c>
      <c r="Z11" s="44">
        <f>IFERROR(VLOOKUP(($D$1-1)*1000+$B11*10+Z$1,table!$A:$S,19,FALSE),0)</f>
        <v>6.9039999999999999</v>
      </c>
      <c r="AA11" s="44">
        <f t="shared" si="17"/>
        <v>0.69367999999999996</v>
      </c>
      <c r="AB11" s="44">
        <f t="shared" si="18"/>
        <v>0</v>
      </c>
      <c r="AC11" s="44">
        <f t="shared" si="19"/>
        <v>0</v>
      </c>
      <c r="AD11" s="44">
        <f t="shared" si="20"/>
        <v>0</v>
      </c>
      <c r="AE11" s="44">
        <f t="shared" si="21"/>
        <v>0</v>
      </c>
      <c r="AF11" s="44">
        <f t="shared" si="22"/>
        <v>3.7909999999999999E-2</v>
      </c>
      <c r="AG11" s="44">
        <f t="shared" si="23"/>
        <v>2.0642959999999997</v>
      </c>
      <c r="AH11" s="16">
        <f t="shared" si="2"/>
        <v>27</v>
      </c>
      <c r="AI11" s="16">
        <f t="shared" si="3"/>
        <v>19</v>
      </c>
      <c r="AJ11" s="16">
        <f t="shared" si="4"/>
        <v>25</v>
      </c>
      <c r="AK11" s="22">
        <f t="shared" si="24"/>
        <v>2.1861302</v>
      </c>
      <c r="AL11" s="16">
        <f t="shared" si="25"/>
        <v>2.7958859999999994</v>
      </c>
      <c r="AM11" s="16">
        <f t="shared" si="26"/>
        <v>-0.6097557999999994</v>
      </c>
      <c r="AN11" s="20">
        <f t="shared" si="27"/>
        <v>-0.21809036283007199</v>
      </c>
      <c r="AO11" s="16" t="str">
        <f t="shared" si="28"/>
        <v>訪問看護ステーションかみの</v>
      </c>
      <c r="AQ11" s="16">
        <v>9</v>
      </c>
      <c r="AR11" s="16" t="str">
        <f t="shared" si="5"/>
        <v>九条診療所</v>
      </c>
      <c r="AS11" s="24">
        <f t="shared" si="29"/>
        <v>45.140121500000006</v>
      </c>
      <c r="AT11" s="16" t="str">
        <f t="shared" si="6"/>
        <v>総合ケアＳＴわかば</v>
      </c>
      <c r="AU11" s="24">
        <f t="shared" si="7"/>
        <v>0.65712990000000104</v>
      </c>
      <c r="AV11" s="16" t="str">
        <f t="shared" si="8"/>
        <v>総合ケアＳＴわかば</v>
      </c>
      <c r="AW11" s="21">
        <f t="shared" si="9"/>
        <v>1.3312114250784867E-2</v>
      </c>
    </row>
    <row r="12" spans="1:49">
      <c r="A12" s="16">
        <v>10</v>
      </c>
      <c r="B12">
        <v>41</v>
      </c>
      <c r="C12" s="16" t="str">
        <f>VLOOKUP(B12,mas!B:C,2,FALSE)</f>
        <v>総合ケアＳＴわかば</v>
      </c>
      <c r="D12" s="17" t="str">
        <f>IF(VLOOKUP($D$1*1000+B12*10+7,table!A:B,2,FALSE)=B12,"ok","")</f>
        <v>ok</v>
      </c>
      <c r="F12" s="44">
        <f>IFERROR(VLOOKUP($D$1*1000+$B12*10+F$1,table!$A:$S,19,FALSE),0)</f>
        <v>3.8869999999999996</v>
      </c>
      <c r="G12" s="44">
        <f>IFERROR(VLOOKUP($D$1*1000+$B12*10+G$1,table!$A:$S,19,FALSE),0)</f>
        <v>0</v>
      </c>
      <c r="H12" s="44">
        <f>IFERROR(VLOOKUP($D$1*1000+$B12*10+H$1,table!$A:$S,19,FALSE),0)</f>
        <v>0</v>
      </c>
      <c r="I12" s="44">
        <f>IFERROR(VLOOKUP($D$1*1000+$B12*10+I$1,table!$A:$S,19,FALSE),0)</f>
        <v>0</v>
      </c>
      <c r="J12" s="44">
        <f>IFERROR(VLOOKUP($D$1*1000+$B12*10+J$1,table!$A:$S,19,FALSE),0)</f>
        <v>0</v>
      </c>
      <c r="K12" s="44">
        <f>IFERROR(VLOOKUP($D$1*1000+$B12*10+K$1,table!$A:$S,19,FALSE),0)</f>
        <v>7.3559999999999999</v>
      </c>
      <c r="L12" s="44">
        <f>IFERROR(VLOOKUP($D$1*1000+$B12*10+L$1,table!$A:$S,19,FALSE),0)</f>
        <v>82.27</v>
      </c>
      <c r="M12" s="44">
        <f t="shared" si="10"/>
        <v>9.0178399999999979</v>
      </c>
      <c r="N12" s="44">
        <f t="shared" si="11"/>
        <v>0</v>
      </c>
      <c r="O12" s="44">
        <f t="shared" si="12"/>
        <v>0</v>
      </c>
      <c r="P12" s="44">
        <f t="shared" si="13"/>
        <v>0</v>
      </c>
      <c r="Q12" s="44">
        <f t="shared" si="14"/>
        <v>0</v>
      </c>
      <c r="R12" s="44">
        <f t="shared" si="15"/>
        <v>16.403880000000001</v>
      </c>
      <c r="S12" s="44">
        <f t="shared" si="16"/>
        <v>24.598729999999996</v>
      </c>
      <c r="T12" s="44">
        <f>IFERROR(VLOOKUP(($D$1-1)*1000+$B12*10+T$1,table!$A:$S,19,FALSE),0)</f>
        <v>3.5470000000000002</v>
      </c>
      <c r="U12" s="44">
        <f>IFERROR(VLOOKUP(($D$1-1)*1000+$B12*10+U$1,table!$A:$S,19,FALSE),0)</f>
        <v>0</v>
      </c>
      <c r="V12" s="44">
        <f>IFERROR(VLOOKUP(($D$1-1)*1000+$B12*10+V$1,table!$A:$S,19,FALSE),0)</f>
        <v>0</v>
      </c>
      <c r="W12" s="44">
        <f>IFERROR(VLOOKUP(($D$1-1)*1000+$B12*10+W$1,table!$A:$S,19,FALSE),0)</f>
        <v>0</v>
      </c>
      <c r="X12" s="44">
        <f>IFERROR(VLOOKUP(($D$1-1)*1000+$B12*10+X$1,table!$A:$S,19,FALSE),0)</f>
        <v>0</v>
      </c>
      <c r="Y12" s="44">
        <f>IFERROR(VLOOKUP(($D$1-1)*1000+$B12*10+Y$1,table!$A:$S,19,FALSE),0)</f>
        <v>7.2039999999999997</v>
      </c>
      <c r="Z12" s="44">
        <f>IFERROR(VLOOKUP(($D$1-1)*1000+$B12*10+Z$1,table!$A:$S,19,FALSE),0)</f>
        <v>83.843999999999994</v>
      </c>
      <c r="AA12" s="44">
        <f t="shared" si="17"/>
        <v>8.2290399999999995</v>
      </c>
      <c r="AB12" s="44">
        <f t="shared" si="18"/>
        <v>0</v>
      </c>
      <c r="AC12" s="44">
        <f t="shared" si="19"/>
        <v>0</v>
      </c>
      <c r="AD12" s="44">
        <f t="shared" si="20"/>
        <v>0</v>
      </c>
      <c r="AE12" s="44">
        <f t="shared" si="21"/>
        <v>0</v>
      </c>
      <c r="AF12" s="44">
        <f t="shared" si="22"/>
        <v>16.064920000000001</v>
      </c>
      <c r="AG12" s="44">
        <f t="shared" si="23"/>
        <v>25.069355999999996</v>
      </c>
      <c r="AH12" s="16">
        <f t="shared" si="2"/>
        <v>8</v>
      </c>
      <c r="AI12" s="16">
        <f t="shared" si="3"/>
        <v>9</v>
      </c>
      <c r="AJ12" s="16">
        <f t="shared" si="4"/>
        <v>9</v>
      </c>
      <c r="AK12" s="22">
        <f t="shared" si="24"/>
        <v>50.020445899999999</v>
      </c>
      <c r="AL12" s="16">
        <f t="shared" si="25"/>
        <v>49.363315999999998</v>
      </c>
      <c r="AM12" s="16">
        <f t="shared" si="26"/>
        <v>0.65712990000000104</v>
      </c>
      <c r="AN12" s="20">
        <f t="shared" si="27"/>
        <v>1.3312114250784867E-2</v>
      </c>
      <c r="AO12" s="16" t="str">
        <f t="shared" si="28"/>
        <v>総合ケアＳＴわかば</v>
      </c>
      <c r="AQ12" s="16">
        <v>10</v>
      </c>
      <c r="AR12" s="16" t="str">
        <f t="shared" si="5"/>
        <v>仁和診療所</v>
      </c>
      <c r="AS12" s="24">
        <f t="shared" si="29"/>
        <v>33.645877599999999</v>
      </c>
      <c r="AT12" s="16" t="str">
        <f t="shared" si="6"/>
        <v>あらぐさデイサービス</v>
      </c>
      <c r="AU12" s="24">
        <f t="shared" si="7"/>
        <v>0.46926939999999462</v>
      </c>
      <c r="AV12" s="16" t="str">
        <f t="shared" si="8"/>
        <v>かどの三条こども診療所</v>
      </c>
      <c r="AW12" s="21">
        <f t="shared" si="9"/>
        <v>1.2001716325108647E-2</v>
      </c>
    </row>
    <row r="13" spans="1:49">
      <c r="A13" s="16">
        <v>11</v>
      </c>
      <c r="B13">
        <v>48</v>
      </c>
      <c r="C13" s="16" t="str">
        <f>VLOOKUP(B13,mas!B:C,2,FALSE)</f>
        <v>咲あん上京</v>
      </c>
      <c r="D13" s="17" t="str">
        <f>IF(VLOOKUP($D$1*1000+B13*10+7,table!A:B,2,FALSE)=B13,"ok","")</f>
        <v>ok</v>
      </c>
      <c r="F13" s="44">
        <f>IFERROR(VLOOKUP($D$1*1000+$B13*10+F$1,table!$A:$S,19,FALSE),0)</f>
        <v>0</v>
      </c>
      <c r="G13" s="44">
        <f>IFERROR(VLOOKUP($D$1*1000+$B13*10+G$1,table!$A:$S,19,FALSE),0)</f>
        <v>0</v>
      </c>
      <c r="H13" s="44">
        <f>IFERROR(VLOOKUP($D$1*1000+$B13*10+H$1,table!$A:$S,19,FALSE),0)</f>
        <v>0</v>
      </c>
      <c r="I13" s="44">
        <f>IFERROR(VLOOKUP($D$1*1000+$B13*10+I$1,table!$A:$S,19,FALSE),0)</f>
        <v>0</v>
      </c>
      <c r="J13" s="44">
        <f>IFERROR(VLOOKUP($D$1*1000+$B13*10+J$1,table!$A:$S,19,FALSE),0)</f>
        <v>0</v>
      </c>
      <c r="K13" s="44">
        <f>IFERROR(VLOOKUP($D$1*1000+$B13*10+K$1,table!$A:$S,19,FALSE),0)</f>
        <v>5.0919999999999996</v>
      </c>
      <c r="L13" s="44">
        <f>IFERROR(VLOOKUP($D$1*1000+$B13*10+L$1,table!$A:$S,19,FALSE),0)</f>
        <v>200.75799999999998</v>
      </c>
      <c r="M13" s="44">
        <f t="shared" si="10"/>
        <v>0</v>
      </c>
      <c r="N13" s="44">
        <f t="shared" si="11"/>
        <v>0</v>
      </c>
      <c r="O13" s="44">
        <f t="shared" si="12"/>
        <v>0</v>
      </c>
      <c r="P13" s="44">
        <f t="shared" si="13"/>
        <v>0</v>
      </c>
      <c r="Q13" s="44">
        <f t="shared" si="14"/>
        <v>0</v>
      </c>
      <c r="R13" s="44">
        <f t="shared" si="15"/>
        <v>11.35516</v>
      </c>
      <c r="S13" s="44">
        <f t="shared" si="16"/>
        <v>60.026641999999995</v>
      </c>
      <c r="T13" s="44">
        <f>IFERROR(VLOOKUP(($D$1-1)*1000+$B13*10+T$1,table!$A:$S,19,FALSE),0)</f>
        <v>0</v>
      </c>
      <c r="U13" s="44">
        <f>IFERROR(VLOOKUP(($D$1-1)*1000+$B13*10+U$1,table!$A:$S,19,FALSE),0)</f>
        <v>0</v>
      </c>
      <c r="V13" s="44">
        <f>IFERROR(VLOOKUP(($D$1-1)*1000+$B13*10+V$1,table!$A:$S,19,FALSE),0)</f>
        <v>0</v>
      </c>
      <c r="W13" s="44">
        <f>IFERROR(VLOOKUP(($D$1-1)*1000+$B13*10+W$1,table!$A:$S,19,FALSE),0)</f>
        <v>0</v>
      </c>
      <c r="X13" s="44">
        <f>IFERROR(VLOOKUP(($D$1-1)*1000+$B13*10+X$1,table!$A:$S,19,FALSE),0)</f>
        <v>0</v>
      </c>
      <c r="Y13" s="44">
        <f>IFERROR(VLOOKUP(($D$1-1)*1000+$B13*10+Y$1,table!$A:$S,19,FALSE),0)</f>
        <v>5.9219999999999997</v>
      </c>
      <c r="Z13" s="44">
        <f>IFERROR(VLOOKUP(($D$1-1)*1000+$B13*10+Z$1,table!$A:$S,19,FALSE),0)</f>
        <v>201.83600000000001</v>
      </c>
      <c r="AA13" s="44">
        <f t="shared" si="17"/>
        <v>0</v>
      </c>
      <c r="AB13" s="44">
        <f t="shared" si="18"/>
        <v>0</v>
      </c>
      <c r="AC13" s="44">
        <f t="shared" si="19"/>
        <v>0</v>
      </c>
      <c r="AD13" s="44">
        <f t="shared" si="20"/>
        <v>0</v>
      </c>
      <c r="AE13" s="44">
        <f t="shared" si="21"/>
        <v>0</v>
      </c>
      <c r="AF13" s="44">
        <f t="shared" si="22"/>
        <v>13.206059999999999</v>
      </c>
      <c r="AG13" s="44">
        <f t="shared" si="23"/>
        <v>60.348964000000002</v>
      </c>
      <c r="AH13" s="16">
        <f t="shared" si="2"/>
        <v>6</v>
      </c>
      <c r="AI13" s="16">
        <f t="shared" si="3"/>
        <v>23</v>
      </c>
      <c r="AJ13" s="16">
        <f t="shared" si="4"/>
        <v>17</v>
      </c>
      <c r="AK13" s="22">
        <f t="shared" si="24"/>
        <v>71.381797199999994</v>
      </c>
      <c r="AL13" s="16">
        <f t="shared" si="25"/>
        <v>73.555024000000003</v>
      </c>
      <c r="AM13" s="16">
        <f t="shared" si="26"/>
        <v>-2.173226800000009</v>
      </c>
      <c r="AN13" s="20">
        <f t="shared" si="27"/>
        <v>-2.9545588169965026E-2</v>
      </c>
      <c r="AO13" s="16" t="str">
        <f t="shared" si="28"/>
        <v>咲あん上京</v>
      </c>
      <c r="AQ13" s="16">
        <v>11</v>
      </c>
      <c r="AR13" s="16" t="str">
        <f t="shared" si="5"/>
        <v>近畿高等看護専門学校</v>
      </c>
      <c r="AS13" s="24">
        <f t="shared" si="29"/>
        <v>33.5690028</v>
      </c>
      <c r="AT13" s="16" t="str">
        <f t="shared" si="6"/>
        <v>かどの三条こども診療所</v>
      </c>
      <c r="AU13" s="24">
        <f t="shared" si="7"/>
        <v>0.13160809999999579</v>
      </c>
      <c r="AV13" s="16" t="str">
        <f t="shared" si="8"/>
        <v>京都民医連中央病院</v>
      </c>
      <c r="AW13" s="21">
        <f t="shared" si="9"/>
        <v>1.048928913055276E-2</v>
      </c>
    </row>
    <row r="14" spans="1:49" customFormat="1">
      <c r="A14" s="16">
        <v>12</v>
      </c>
      <c r="B14">
        <v>50</v>
      </c>
      <c r="C14" s="16" t="str">
        <f>VLOOKUP(B14,mas!B:C,2,FALSE)</f>
        <v>吉祥院病院</v>
      </c>
      <c r="D14" s="17" t="str">
        <f>IF(VLOOKUP($D$1*1000+B14*10+7,table!A:B,2,FALSE)=B14,"ok","")</f>
        <v>ok</v>
      </c>
      <c r="E14" s="16"/>
      <c r="F14" s="44">
        <f>IFERROR(VLOOKUP($D$1*1000+$B14*10+F$1,table!$A:$S,19,FALSE),0)</f>
        <v>9.0730000000000004</v>
      </c>
      <c r="G14" s="44">
        <f>IFERROR(VLOOKUP($D$1*1000+$B14*10+G$1,table!$A:$S,19,FALSE),0)</f>
        <v>0</v>
      </c>
      <c r="H14" s="44">
        <f>IFERROR(VLOOKUP($D$1*1000+$B14*10+H$1,table!$A:$S,19,FALSE),0)</f>
        <v>0</v>
      </c>
      <c r="I14" s="44">
        <f>IFERROR(VLOOKUP($D$1*1000+$B14*10+I$1,table!$A:$S,19,FALSE),0)</f>
        <v>0</v>
      </c>
      <c r="J14" s="44">
        <f>IFERROR(VLOOKUP($D$1*1000+$B14*10+J$1,table!$A:$S,19,FALSE),0)</f>
        <v>0</v>
      </c>
      <c r="K14" s="44">
        <f>IFERROR(VLOOKUP($D$1*1000+$B14*10+K$1,table!$A:$S,19,FALSE),0)</f>
        <v>78.433999999999997</v>
      </c>
      <c r="L14" s="44">
        <f>IFERROR(VLOOKUP($D$1*1000+$B14*10+L$1,table!$A:$S,19,FALSE),0)</f>
        <v>348.03199999999993</v>
      </c>
      <c r="M14" s="44">
        <f t="shared" si="10"/>
        <v>21.04936</v>
      </c>
      <c r="N14" s="44">
        <f t="shared" si="11"/>
        <v>0</v>
      </c>
      <c r="O14" s="44">
        <f t="shared" si="12"/>
        <v>0</v>
      </c>
      <c r="P14" s="44">
        <f t="shared" si="13"/>
        <v>0</v>
      </c>
      <c r="Q14" s="44">
        <f t="shared" si="14"/>
        <v>0</v>
      </c>
      <c r="R14" s="44">
        <f t="shared" si="15"/>
        <v>174.90781999999999</v>
      </c>
      <c r="S14" s="44">
        <f t="shared" si="16"/>
        <v>104.06156799999998</v>
      </c>
      <c r="T14" s="44">
        <f>IFERROR(VLOOKUP(($D$1-1)*1000+$B14*10+T$1,table!$A:$S,19,FALSE),0)</f>
        <v>9.4840999999999998</v>
      </c>
      <c r="U14" s="44">
        <f>IFERROR(VLOOKUP(($D$1-1)*1000+$B14*10+U$1,table!$A:$S,19,FALSE),0)</f>
        <v>0</v>
      </c>
      <c r="V14" s="44">
        <f>IFERROR(VLOOKUP(($D$1-1)*1000+$B14*10+V$1,table!$A:$S,19,FALSE),0)</f>
        <v>0</v>
      </c>
      <c r="W14" s="44">
        <f>IFERROR(VLOOKUP(($D$1-1)*1000+$B14*10+W$1,table!$A:$S,19,FALSE),0)</f>
        <v>0</v>
      </c>
      <c r="X14" s="44">
        <f>IFERROR(VLOOKUP(($D$1-1)*1000+$B14*10+X$1,table!$A:$S,19,FALSE),0)</f>
        <v>0</v>
      </c>
      <c r="Y14" s="44">
        <f>IFERROR(VLOOKUP(($D$1-1)*1000+$B14*10+Y$1,table!$A:$S,19,FALSE),0)</f>
        <v>87.8</v>
      </c>
      <c r="Z14" s="44">
        <f>IFERROR(VLOOKUP(($D$1-1)*1000+$B14*10+Z$1,table!$A:$S,19,FALSE),0)</f>
        <v>353.04599999999999</v>
      </c>
      <c r="AA14" s="44">
        <f t="shared" si="17"/>
        <v>22.003111999999998</v>
      </c>
      <c r="AB14" s="44">
        <f t="shared" si="18"/>
        <v>0</v>
      </c>
      <c r="AC14" s="44">
        <f t="shared" si="19"/>
        <v>0</v>
      </c>
      <c r="AD14" s="44">
        <f t="shared" si="20"/>
        <v>0</v>
      </c>
      <c r="AE14" s="44">
        <f t="shared" si="21"/>
        <v>0</v>
      </c>
      <c r="AF14" s="44">
        <f t="shared" si="22"/>
        <v>195.79399999999998</v>
      </c>
      <c r="AG14" s="44">
        <f t="shared" si="23"/>
        <v>105.56075399999999</v>
      </c>
      <c r="AH14" s="16">
        <f t="shared" si="2"/>
        <v>3</v>
      </c>
      <c r="AI14" s="16">
        <f t="shared" si="3"/>
        <v>27</v>
      </c>
      <c r="AJ14" s="16">
        <f t="shared" si="4"/>
        <v>24</v>
      </c>
      <c r="AK14" s="22">
        <f t="shared" si="24"/>
        <v>300.01874299999997</v>
      </c>
      <c r="AL14" s="16">
        <f t="shared" si="25"/>
        <v>323.35786599999994</v>
      </c>
      <c r="AM14" s="16">
        <f>AK14-AL14</f>
        <v>-23.339122999999972</v>
      </c>
      <c r="AN14" s="20">
        <f>IF(ISERROR(AM14/AL14),0+B14/10000000,AM14/AL14+B14/10000000000)</f>
        <v>-7.2177373236408757E-2</v>
      </c>
      <c r="AO14" s="16" t="str">
        <f>C14</f>
        <v>吉祥院病院</v>
      </c>
      <c r="AQ14" s="16">
        <v>12</v>
      </c>
      <c r="AR14" s="16" t="str">
        <f t="shared" si="5"/>
        <v>あらぐさデイサービス</v>
      </c>
      <c r="AS14" s="24">
        <f t="shared" si="29"/>
        <v>31.541074399999992</v>
      </c>
      <c r="AT14" s="16" t="str">
        <f t="shared" si="6"/>
        <v>まいづる協立診療所</v>
      </c>
      <c r="AU14" s="24">
        <f t="shared" si="7"/>
        <v>0.12884279999999926</v>
      </c>
      <c r="AV14" s="16" t="str">
        <f t="shared" si="8"/>
        <v>まいづる協立診療所</v>
      </c>
      <c r="AW14" s="21">
        <f t="shared" si="9"/>
        <v>8.4975806230382037E-3</v>
      </c>
    </row>
    <row r="15" spans="1:49">
      <c r="A15" s="16">
        <v>13</v>
      </c>
      <c r="B15">
        <v>53</v>
      </c>
      <c r="C15" s="16" t="str">
        <f>VLOOKUP(B15,mas!B:C,2,FALSE)</f>
        <v>吉祥院こども診療所</v>
      </c>
      <c r="D15" s="17" t="str">
        <f>IF(VLOOKUP($D$1*1000+B15*10+7,table!A:B,2,FALSE)=B15,"ok","")</f>
        <v>ok</v>
      </c>
      <c r="F15" s="44">
        <f>IFERROR(VLOOKUP($D$1*1000+$B15*10+F$1,table!$A:$S,19,FALSE),0)</f>
        <v>0</v>
      </c>
      <c r="G15" s="44">
        <f>IFERROR(VLOOKUP($D$1*1000+$B15*10+G$1,table!$A:$S,19,FALSE),0)</f>
        <v>0</v>
      </c>
      <c r="H15" s="44">
        <f>IFERROR(VLOOKUP($D$1*1000+$B15*10+H$1,table!$A:$S,19,FALSE),0)</f>
        <v>0</v>
      </c>
      <c r="I15" s="44">
        <f>IFERROR(VLOOKUP($D$1*1000+$B15*10+I$1,table!$A:$S,19,FALSE),0)</f>
        <v>0</v>
      </c>
      <c r="J15" s="44">
        <f>IFERROR(VLOOKUP($D$1*1000+$B15*10+J$1,table!$A:$S,19,FALSE),0)</f>
        <v>0</v>
      </c>
      <c r="K15" s="44">
        <f>IFERROR(VLOOKUP($D$1*1000+$B15*10+K$1,table!$A:$S,19,FALSE),0)</f>
        <v>0.155</v>
      </c>
      <c r="L15" s="44">
        <f>IFERROR(VLOOKUP($D$1*1000+$B15*10+L$1,table!$A:$S,19,FALSE),0)</f>
        <v>26.126999999999995</v>
      </c>
      <c r="M15" s="44">
        <f t="shared" si="10"/>
        <v>0</v>
      </c>
      <c r="N15" s="44">
        <f t="shared" si="11"/>
        <v>0</v>
      </c>
      <c r="O15" s="44">
        <f t="shared" si="12"/>
        <v>0</v>
      </c>
      <c r="P15" s="44">
        <f t="shared" si="13"/>
        <v>0</v>
      </c>
      <c r="Q15" s="44">
        <f t="shared" si="14"/>
        <v>0</v>
      </c>
      <c r="R15" s="44">
        <f t="shared" si="15"/>
        <v>0.34565000000000001</v>
      </c>
      <c r="S15" s="44">
        <f t="shared" si="16"/>
        <v>7.8119729999999983</v>
      </c>
      <c r="T15" s="44">
        <f>IFERROR(VLOOKUP(($D$1-1)*1000+$B15*10+T$1,table!$A:$S,19,FALSE),0)</f>
        <v>0</v>
      </c>
      <c r="U15" s="44">
        <f>IFERROR(VLOOKUP(($D$1-1)*1000+$B15*10+U$1,table!$A:$S,19,FALSE),0)</f>
        <v>0</v>
      </c>
      <c r="V15" s="44">
        <f>IFERROR(VLOOKUP(($D$1-1)*1000+$B15*10+V$1,table!$A:$S,19,FALSE),0)</f>
        <v>0</v>
      </c>
      <c r="W15" s="44">
        <f>IFERROR(VLOOKUP(($D$1-1)*1000+$B15*10+W$1,table!$A:$S,19,FALSE),0)</f>
        <v>0</v>
      </c>
      <c r="X15" s="44">
        <f>IFERROR(VLOOKUP(($D$1-1)*1000+$B15*10+X$1,table!$A:$S,19,FALSE),0)</f>
        <v>0</v>
      </c>
      <c r="Y15" s="44">
        <f>IFERROR(VLOOKUP(($D$1-1)*1000+$B15*10+Y$1,table!$A:$S,19,FALSE),0)</f>
        <v>0.16800000000000001</v>
      </c>
      <c r="Z15" s="44">
        <f>IFERROR(VLOOKUP(($D$1-1)*1000+$B15*10+Z$1,table!$A:$S,19,FALSE),0)</f>
        <v>27.748000000000001</v>
      </c>
      <c r="AA15" s="44">
        <f t="shared" si="17"/>
        <v>0</v>
      </c>
      <c r="AB15" s="44">
        <f t="shared" si="18"/>
        <v>0</v>
      </c>
      <c r="AC15" s="44">
        <f t="shared" si="19"/>
        <v>0</v>
      </c>
      <c r="AD15" s="44">
        <f t="shared" si="20"/>
        <v>0</v>
      </c>
      <c r="AE15" s="44">
        <f t="shared" si="21"/>
        <v>0</v>
      </c>
      <c r="AF15" s="44">
        <f t="shared" si="22"/>
        <v>0.37464000000000003</v>
      </c>
      <c r="AG15" s="44">
        <f t="shared" si="23"/>
        <v>8.2966519999999999</v>
      </c>
      <c r="AH15" s="16">
        <f t="shared" si="2"/>
        <v>24</v>
      </c>
      <c r="AI15" s="16">
        <f t="shared" si="3"/>
        <v>18</v>
      </c>
      <c r="AJ15" s="16">
        <f t="shared" si="4"/>
        <v>21</v>
      </c>
      <c r="AK15" s="22">
        <f t="shared" si="24"/>
        <v>8.1576176999999976</v>
      </c>
      <c r="AL15" s="16">
        <f t="shared" si="25"/>
        <v>8.6712919999999993</v>
      </c>
      <c r="AM15" s="16">
        <f t="shared" si="26"/>
        <v>-0.51367430000000169</v>
      </c>
      <c r="AN15" s="20">
        <f t="shared" si="27"/>
        <v>-5.9238491108609202E-2</v>
      </c>
      <c r="AO15" s="16" t="str">
        <f t="shared" si="28"/>
        <v>吉祥院こども診療所</v>
      </c>
      <c r="AQ15" s="16">
        <v>13</v>
      </c>
      <c r="AR15" s="16" t="str">
        <f t="shared" si="5"/>
        <v>春日診療所</v>
      </c>
      <c r="AS15" s="24">
        <f t="shared" si="29"/>
        <v>27.405153599999998</v>
      </c>
      <c r="AT15" s="16" t="str">
        <f t="shared" si="6"/>
        <v>ふくちやま協立診療所</v>
      </c>
      <c r="AU15" s="24">
        <f t="shared" si="7"/>
        <v>-6.0081000000025142E-3</v>
      </c>
      <c r="AV15" s="16" t="str">
        <f t="shared" si="8"/>
        <v>ふくちやま協立診療所</v>
      </c>
      <c r="AW15" s="21">
        <f t="shared" si="9"/>
        <v>-2.8482450342254783E-4</v>
      </c>
    </row>
    <row r="16" spans="1:49">
      <c r="A16" s="16">
        <v>14</v>
      </c>
      <c r="B16">
        <v>56</v>
      </c>
      <c r="C16" s="16" t="str">
        <f>VLOOKUP(B16,mas!B:C,2,FALSE)</f>
        <v>あらぐさデイサービス</v>
      </c>
      <c r="D16" s="17" t="str">
        <f>IF(VLOOKUP($D$1*1000+B16*10+7,table!A:B,2,FALSE)=B16,"ok","")</f>
        <v>ok</v>
      </c>
      <c r="F16" s="44">
        <f>IFERROR(VLOOKUP($D$1*1000+$B16*10+F$1,table!$A:$S,19,FALSE),0)</f>
        <v>4.01</v>
      </c>
      <c r="G16" s="44">
        <f>IFERROR(VLOOKUP($D$1*1000+$B16*10+G$1,table!$A:$S,19,FALSE),0)</f>
        <v>0</v>
      </c>
      <c r="H16" s="44">
        <f>IFERROR(VLOOKUP($D$1*1000+$B16*10+H$1,table!$A:$S,19,FALSE),0)</f>
        <v>0</v>
      </c>
      <c r="I16" s="44">
        <f>IFERROR(VLOOKUP($D$1*1000+$B16*10+I$1,table!$A:$S,19,FALSE),0)</f>
        <v>0</v>
      </c>
      <c r="J16" s="44">
        <f>IFERROR(VLOOKUP($D$1*1000+$B16*10+J$1,table!$A:$S,19,FALSE),0)</f>
        <v>0</v>
      </c>
      <c r="K16" s="44">
        <f>IFERROR(VLOOKUP($D$1*1000+$B16*10+K$1,table!$A:$S,19,FALSE),0)</f>
        <v>7.972999999999999</v>
      </c>
      <c r="L16" s="44">
        <f>IFERROR(VLOOKUP($D$1*1000+$B16*10+L$1,table!$A:$S,19,FALSE),0)</f>
        <v>14.91</v>
      </c>
      <c r="M16" s="44">
        <f t="shared" si="10"/>
        <v>9.3031999999999986</v>
      </c>
      <c r="N16" s="44">
        <f t="shared" si="11"/>
        <v>0</v>
      </c>
      <c r="O16" s="44">
        <f t="shared" si="12"/>
        <v>0</v>
      </c>
      <c r="P16" s="44">
        <f t="shared" si="13"/>
        <v>0</v>
      </c>
      <c r="Q16" s="44">
        <f t="shared" si="14"/>
        <v>0</v>
      </c>
      <c r="R16" s="44">
        <f t="shared" si="15"/>
        <v>17.779789999999998</v>
      </c>
      <c r="S16" s="44">
        <f t="shared" si="16"/>
        <v>4.4580899999999994</v>
      </c>
      <c r="T16" s="44">
        <f>IFERROR(VLOOKUP(($D$1-1)*1000+$B16*10+T$1,table!$A:$S,19,FALSE),0)</f>
        <v>4.18</v>
      </c>
      <c r="U16" s="44">
        <f>IFERROR(VLOOKUP(($D$1-1)*1000+$B16*10+U$1,table!$A:$S,19,FALSE),0)</f>
        <v>0</v>
      </c>
      <c r="V16" s="44">
        <f>IFERROR(VLOOKUP(($D$1-1)*1000+$B16*10+V$1,table!$A:$S,19,FALSE),0)</f>
        <v>0</v>
      </c>
      <c r="W16" s="44">
        <f>IFERROR(VLOOKUP(($D$1-1)*1000+$B16*10+W$1,table!$A:$S,19,FALSE),0)</f>
        <v>0</v>
      </c>
      <c r="X16" s="44">
        <f>IFERROR(VLOOKUP(($D$1-1)*1000+$B16*10+X$1,table!$A:$S,19,FALSE),0)</f>
        <v>0</v>
      </c>
      <c r="Y16" s="44">
        <f>IFERROR(VLOOKUP(($D$1-1)*1000+$B16*10+Y$1,table!$A:$S,19,FALSE),0)</f>
        <v>7.4</v>
      </c>
      <c r="Z16" s="44">
        <f>IFERROR(VLOOKUP(($D$1-1)*1000+$B16*10+Z$1,table!$A:$S,19,FALSE),0)</f>
        <v>16.295000000000002</v>
      </c>
      <c r="AA16" s="44">
        <f t="shared" si="17"/>
        <v>9.6975999999999996</v>
      </c>
      <c r="AB16" s="44">
        <f t="shared" si="18"/>
        <v>0</v>
      </c>
      <c r="AC16" s="44">
        <f t="shared" si="19"/>
        <v>0</v>
      </c>
      <c r="AD16" s="44">
        <f t="shared" si="20"/>
        <v>0</v>
      </c>
      <c r="AE16" s="44">
        <f t="shared" si="21"/>
        <v>0</v>
      </c>
      <c r="AF16" s="44">
        <f t="shared" si="22"/>
        <v>16.501999999999999</v>
      </c>
      <c r="AG16" s="44">
        <f t="shared" si="23"/>
        <v>4.8722050000000001</v>
      </c>
      <c r="AH16" s="16">
        <f t="shared" si="2"/>
        <v>12</v>
      </c>
      <c r="AI16" s="16">
        <f t="shared" si="3"/>
        <v>10</v>
      </c>
      <c r="AJ16" s="16">
        <f t="shared" si="4"/>
        <v>8</v>
      </c>
      <c r="AK16" s="22">
        <f t="shared" si="24"/>
        <v>31.541074399999992</v>
      </c>
      <c r="AL16" s="16">
        <f t="shared" si="25"/>
        <v>31.071804999999998</v>
      </c>
      <c r="AM16" s="16">
        <f t="shared" si="26"/>
        <v>0.46926939999999462</v>
      </c>
      <c r="AN16" s="20">
        <f t="shared" si="27"/>
        <v>1.5102745849560483E-2</v>
      </c>
      <c r="AO16" s="16" t="str">
        <f t="shared" si="28"/>
        <v>あらぐさデイサービス</v>
      </c>
      <c r="AQ16" s="16">
        <v>14</v>
      </c>
      <c r="AR16" s="16" t="str">
        <f t="shared" si="5"/>
        <v>たんご協立診療所</v>
      </c>
      <c r="AS16" s="24">
        <f t="shared" si="29"/>
        <v>21.429835700000002</v>
      </c>
      <c r="AT16" s="16" t="str">
        <f t="shared" si="6"/>
        <v>訪問看護ＳＴゆたかの</v>
      </c>
      <c r="AU16" s="24">
        <f t="shared" si="7"/>
        <v>-0.16350660000000161</v>
      </c>
      <c r="AV16" s="16" t="str">
        <f t="shared" si="8"/>
        <v>訪問看護ＳＴゆたかの</v>
      </c>
      <c r="AW16" s="21">
        <f t="shared" si="9"/>
        <v>-1.8908196945904156E-2</v>
      </c>
    </row>
    <row r="17" spans="1:49">
      <c r="A17" s="16">
        <v>15</v>
      </c>
      <c r="B17">
        <v>54</v>
      </c>
      <c r="C17" s="16" t="str">
        <f>VLOOKUP(B17,mas!B:C,2,FALSE)</f>
        <v>久世診療所</v>
      </c>
      <c r="D17" s="17" t="str">
        <f>IF(VLOOKUP($D$1*1000+B17*10+7,table!A:B,2,FALSE)=B17,"ok","")</f>
        <v>ok</v>
      </c>
      <c r="F17" s="44">
        <f>IFERROR(VLOOKUP($D$1*1000+$B17*10+F$1,table!$A:$S,19,FALSE),0)</f>
        <v>0.44700000000000006</v>
      </c>
      <c r="G17" s="44">
        <f>IFERROR(VLOOKUP($D$1*1000+$B17*10+G$1,table!$A:$S,19,FALSE),0)</f>
        <v>4.1999999999999996E-2</v>
      </c>
      <c r="H17" s="44">
        <f>IFERROR(VLOOKUP($D$1*1000+$B17*10+H$1,table!$A:$S,19,FALSE),0)</f>
        <v>0</v>
      </c>
      <c r="I17" s="44">
        <f>IFERROR(VLOOKUP($D$1*1000+$B17*10+I$1,table!$A:$S,19,FALSE),0)</f>
        <v>0</v>
      </c>
      <c r="J17" s="44">
        <f>IFERROR(VLOOKUP($D$1*1000+$B17*10+J$1,table!$A:$S,19,FALSE),0)</f>
        <v>0</v>
      </c>
      <c r="K17" s="44">
        <f>IFERROR(VLOOKUP($D$1*1000+$B17*10+K$1,table!$A:$S,19,FALSE),0)</f>
        <v>0.34</v>
      </c>
      <c r="L17" s="44">
        <f>IFERROR(VLOOKUP($D$1*1000+$B17*10+L$1,table!$A:$S,19,FALSE),0)</f>
        <v>42.227999999999994</v>
      </c>
      <c r="M17" s="44">
        <f t="shared" ref="M17:S18" si="30">F17*M$1</f>
        <v>1.0370400000000002</v>
      </c>
      <c r="N17" s="44">
        <f t="shared" si="30"/>
        <v>0.10457999999999999</v>
      </c>
      <c r="O17" s="44">
        <f t="shared" si="30"/>
        <v>0</v>
      </c>
      <c r="P17" s="44">
        <f t="shared" si="30"/>
        <v>0</v>
      </c>
      <c r="Q17" s="44">
        <f t="shared" si="30"/>
        <v>0</v>
      </c>
      <c r="R17" s="44">
        <f t="shared" si="30"/>
        <v>0.7582000000000001</v>
      </c>
      <c r="S17" s="44">
        <f t="shared" si="30"/>
        <v>12.626171999999999</v>
      </c>
      <c r="T17" s="44">
        <f>IFERROR(VLOOKUP(($D$1-1)*1000+$B17*10+T$1,table!$A:$S,19,FALSE),0)</f>
        <v>0.40100000000000002</v>
      </c>
      <c r="U17" s="44">
        <f>IFERROR(VLOOKUP(($D$1-1)*1000+$B17*10+U$1,table!$A:$S,19,FALSE),0)</f>
        <v>8.6999999999999994E-2</v>
      </c>
      <c r="V17" s="44">
        <f>IFERROR(VLOOKUP(($D$1-1)*1000+$B17*10+V$1,table!$A:$S,19,FALSE),0)</f>
        <v>0</v>
      </c>
      <c r="W17" s="44">
        <f>IFERROR(VLOOKUP(($D$1-1)*1000+$B17*10+W$1,table!$A:$S,19,FALSE),0)</f>
        <v>0</v>
      </c>
      <c r="X17" s="44">
        <f>IFERROR(VLOOKUP(($D$1-1)*1000+$B17*10+X$1,table!$A:$S,19,FALSE),0)</f>
        <v>0</v>
      </c>
      <c r="Y17" s="44">
        <f>IFERROR(VLOOKUP(($D$1-1)*1000+$B17*10+Y$1,table!$A:$S,19,FALSE),0)</f>
        <v>0.46700000000000003</v>
      </c>
      <c r="Z17" s="44">
        <f>IFERROR(VLOOKUP(($D$1-1)*1000+$B17*10+Z$1,table!$A:$S,19,FALSE),0)</f>
        <v>43.542999999999999</v>
      </c>
      <c r="AA17" s="44">
        <f t="shared" ref="AA17:AG18" si="31">T17*AA$1</f>
        <v>0.93032000000000004</v>
      </c>
      <c r="AB17" s="44">
        <f t="shared" si="31"/>
        <v>0.21663000000000002</v>
      </c>
      <c r="AC17" s="44">
        <f t="shared" si="31"/>
        <v>0</v>
      </c>
      <c r="AD17" s="44">
        <f t="shared" si="31"/>
        <v>0</v>
      </c>
      <c r="AE17" s="44">
        <f t="shared" si="31"/>
        <v>0</v>
      </c>
      <c r="AF17" s="44">
        <f t="shared" si="31"/>
        <v>1.0414099999999999</v>
      </c>
      <c r="AG17" s="44">
        <f t="shared" si="31"/>
        <v>13.019356999999999</v>
      </c>
      <c r="AH17" s="16">
        <f t="shared" si="2"/>
        <v>17</v>
      </c>
      <c r="AI17" s="16">
        <f t="shared" si="3"/>
        <v>20</v>
      </c>
      <c r="AJ17" s="16">
        <f t="shared" si="4"/>
        <v>18</v>
      </c>
      <c r="AK17" s="22">
        <f>IF(ISERROR(SUM(M17:S17)),0,SUM(M17:S17)-B17/10000000)</f>
        <v>14.5259866</v>
      </c>
      <c r="AL17" s="16">
        <f t="shared" si="25"/>
        <v>15.207716999999999</v>
      </c>
      <c r="AM17" s="16">
        <f>AK17-AL17</f>
        <v>-0.68173039999999929</v>
      </c>
      <c r="AN17" s="20">
        <f>IF(ISERROR(AM17/AL17),0+B17/10000000,AM17/AL17+B17/10000000000)</f>
        <v>-4.4827919790875088E-2</v>
      </c>
      <c r="AO17" s="16" t="str">
        <f>C17</f>
        <v>久世診療所</v>
      </c>
      <c r="AQ17" s="16">
        <v>15</v>
      </c>
      <c r="AR17" s="16" t="str">
        <f t="shared" si="5"/>
        <v>ふくちやま協立診療所</v>
      </c>
      <c r="AS17" s="24">
        <f t="shared" si="29"/>
        <v>21.087433899999997</v>
      </c>
      <c r="AT17" s="16" t="str">
        <f t="shared" si="6"/>
        <v>上京鍼灸</v>
      </c>
      <c r="AU17" s="24">
        <f t="shared" si="7"/>
        <v>-0.16379560000000071</v>
      </c>
      <c r="AV17" s="16" t="str">
        <f t="shared" si="8"/>
        <v>総合ケアＳＴ太秦安井</v>
      </c>
      <c r="AW17" s="21">
        <f t="shared" si="9"/>
        <v>-2.2310857393806015E-2</v>
      </c>
    </row>
    <row r="18" spans="1:49">
      <c r="A18" s="16">
        <v>16</v>
      </c>
      <c r="B18">
        <v>55</v>
      </c>
      <c r="C18" s="16" t="str">
        <f>VLOOKUP(B18,mas!B:C,2,FALSE)</f>
        <v>九条診療所</v>
      </c>
      <c r="D18" s="17" t="str">
        <f>IF(VLOOKUP($D$1*1000+B18*10+7,table!A:B,2,FALSE)=B18,"ok","")</f>
        <v>ok</v>
      </c>
      <c r="F18" s="44">
        <f>IFERROR(VLOOKUP($D$1*1000+$B18*10+F$1,table!$A:$S,19,FALSE),0)</f>
        <v>1.18</v>
      </c>
      <c r="G18" s="44">
        <f>IFERROR(VLOOKUP($D$1*1000+$B18*10+G$1,table!$A:$S,19,FALSE),0)</f>
        <v>0</v>
      </c>
      <c r="H18" s="44">
        <f>IFERROR(VLOOKUP($D$1*1000+$B18*10+H$1,table!$A:$S,19,FALSE),0)</f>
        <v>0</v>
      </c>
      <c r="I18" s="44">
        <f>IFERROR(VLOOKUP($D$1*1000+$B18*10+I$1,table!$A:$S,19,FALSE),0)</f>
        <v>0</v>
      </c>
      <c r="J18" s="44">
        <f>IFERROR(VLOOKUP($D$1*1000+$B18*10+J$1,table!$A:$S,19,FALSE),0)</f>
        <v>0</v>
      </c>
      <c r="K18" s="44">
        <f>IFERROR(VLOOKUP($D$1*1000+$B18*10+K$1,table!$A:$S,19,FALSE),0)</f>
        <v>10.370000000000001</v>
      </c>
      <c r="L18" s="44">
        <f>IFERROR(VLOOKUP($D$1*1000+$B18*10+L$1,table!$A:$S,19,FALSE),0)</f>
        <v>64.472999999999999</v>
      </c>
      <c r="M18" s="44">
        <f t="shared" si="30"/>
        <v>2.7375999999999996</v>
      </c>
      <c r="N18" s="44">
        <f t="shared" si="30"/>
        <v>0</v>
      </c>
      <c r="O18" s="44">
        <f t="shared" si="30"/>
        <v>0</v>
      </c>
      <c r="P18" s="44">
        <f t="shared" si="30"/>
        <v>0</v>
      </c>
      <c r="Q18" s="44">
        <f t="shared" si="30"/>
        <v>0</v>
      </c>
      <c r="R18" s="44">
        <f t="shared" si="30"/>
        <v>23.125100000000003</v>
      </c>
      <c r="S18" s="44">
        <f t="shared" si="30"/>
        <v>19.277426999999999</v>
      </c>
      <c r="T18" s="44">
        <f>IFERROR(VLOOKUP(($D$1-1)*1000+$B18*10+T$1,table!$A:$S,19,FALSE),0)</f>
        <v>1.181</v>
      </c>
      <c r="U18" s="44">
        <f>IFERROR(VLOOKUP(($D$1-1)*1000+$B18*10+U$1,table!$A:$S,19,FALSE),0)</f>
        <v>0</v>
      </c>
      <c r="V18" s="44">
        <f>IFERROR(VLOOKUP(($D$1-1)*1000+$B18*10+V$1,table!$A:$S,19,FALSE),0)</f>
        <v>0</v>
      </c>
      <c r="W18" s="44">
        <f>IFERROR(VLOOKUP(($D$1-1)*1000+$B18*10+W$1,table!$A:$S,19,FALSE),0)</f>
        <v>0</v>
      </c>
      <c r="X18" s="44">
        <f>IFERROR(VLOOKUP(($D$1-1)*1000+$B18*10+X$1,table!$A:$S,19,FALSE),0)</f>
        <v>0</v>
      </c>
      <c r="Y18" s="44">
        <f>IFERROR(VLOOKUP(($D$1-1)*1000+$B18*10+Y$1,table!$A:$S,19,FALSE),0)</f>
        <v>12.010999999999999</v>
      </c>
      <c r="Z18" s="44">
        <f>IFERROR(VLOOKUP(($D$1-1)*1000+$B18*10+Z$1,table!$A:$S,19,FALSE),0)</f>
        <v>63.584000000000003</v>
      </c>
      <c r="AA18" s="44">
        <f t="shared" si="31"/>
        <v>2.7399200000000001</v>
      </c>
      <c r="AB18" s="44">
        <f t="shared" si="31"/>
        <v>0</v>
      </c>
      <c r="AC18" s="44">
        <f t="shared" si="31"/>
        <v>0</v>
      </c>
      <c r="AD18" s="44">
        <f t="shared" si="31"/>
        <v>0</v>
      </c>
      <c r="AE18" s="44">
        <f t="shared" si="31"/>
        <v>0</v>
      </c>
      <c r="AF18" s="44">
        <f t="shared" si="31"/>
        <v>26.784529999999997</v>
      </c>
      <c r="AG18" s="44">
        <f t="shared" si="31"/>
        <v>19.011616</v>
      </c>
      <c r="AH18" s="16">
        <f t="shared" si="2"/>
        <v>9</v>
      </c>
      <c r="AI18" s="16">
        <f t="shared" si="3"/>
        <v>24</v>
      </c>
      <c r="AJ18" s="16">
        <f t="shared" si="4"/>
        <v>23</v>
      </c>
      <c r="AK18" s="22">
        <f>IF(ISERROR(SUM(M18:S18)),0,SUM(M18:S18)-B18/10000000)</f>
        <v>45.140121500000006</v>
      </c>
      <c r="AL18" s="16">
        <f t="shared" si="25"/>
        <v>48.536065999999998</v>
      </c>
      <c r="AM18" s="16">
        <f>AK18-AL18</f>
        <v>-3.3959444999999917</v>
      </c>
      <c r="AN18" s="20">
        <f>IF(ISERROR(AM18/AL18),0+B18/10000000,AM18/AL18+B18/10000000000)</f>
        <v>-6.9967438915457814E-2</v>
      </c>
      <c r="AO18" s="16" t="str">
        <f>C18</f>
        <v>九条診療所</v>
      </c>
      <c r="AQ18" s="16">
        <v>16</v>
      </c>
      <c r="AR18" s="16" t="str">
        <f t="shared" si="5"/>
        <v>まいづる協立診療所</v>
      </c>
      <c r="AS18" s="24">
        <f t="shared" si="29"/>
        <v>15.291147799999999</v>
      </c>
      <c r="AT18" s="16" t="str">
        <f t="shared" si="6"/>
        <v>総合ケアＳＴ太秦安井</v>
      </c>
      <c r="AU18" s="24">
        <f t="shared" si="7"/>
        <v>-0.20863399999999999</v>
      </c>
      <c r="AV18" s="16" t="str">
        <f t="shared" si="8"/>
        <v>保健会事務局</v>
      </c>
      <c r="AW18" s="21">
        <f t="shared" si="9"/>
        <v>-2.6287672237769771E-2</v>
      </c>
    </row>
    <row r="19" spans="1:49">
      <c r="A19" s="16">
        <v>17</v>
      </c>
      <c r="B19">
        <v>70</v>
      </c>
      <c r="C19" s="16" t="str">
        <f>VLOOKUP(B19,mas!B:C,2,FALSE)</f>
        <v>京都協立病院</v>
      </c>
      <c r="D19" s="17" t="str">
        <f>IF(VLOOKUP($D$1*1000+B19*10+7,table!A:B,2,FALSE)=B19,"ok","")</f>
        <v>ok</v>
      </c>
      <c r="F19" s="44">
        <f>IFERROR(VLOOKUP($D$1*1000+$B19*10+F$1,table!$A:$S,19,FALSE),0)</f>
        <v>6.4570000000000007</v>
      </c>
      <c r="G19" s="44">
        <f>IFERROR(VLOOKUP($D$1*1000+$B19*10+G$1,table!$A:$S,19,FALSE),0)</f>
        <v>0</v>
      </c>
      <c r="H19" s="44">
        <f>IFERROR(VLOOKUP($D$1*1000+$B19*10+H$1,table!$A:$S,19,FALSE),0)</f>
        <v>0.80200000000000016</v>
      </c>
      <c r="I19" s="44">
        <f>IFERROR(VLOOKUP($D$1*1000+$B19*10+I$1,table!$A:$S,19,FALSE),0)</f>
        <v>0</v>
      </c>
      <c r="J19" s="44">
        <f>IFERROR(VLOOKUP($D$1*1000+$B19*10+J$1,table!$A:$S,19,FALSE),0)</f>
        <v>11.413000000000002</v>
      </c>
      <c r="K19" s="44">
        <f>IFERROR(VLOOKUP($D$1*1000+$B19*10+K$1,table!$A:$S,19,FALSE),0)</f>
        <v>0</v>
      </c>
      <c r="L19" s="44">
        <f>IFERROR(VLOOKUP($D$1*1000+$B19*10+L$1,table!$A:$S,19,FALSE),0)</f>
        <v>857.00400000000002</v>
      </c>
      <c r="M19" s="44">
        <f t="shared" si="10"/>
        <v>14.98024</v>
      </c>
      <c r="N19" s="44">
        <f t="shared" si="11"/>
        <v>0</v>
      </c>
      <c r="O19" s="44">
        <f t="shared" si="12"/>
        <v>2.0691600000000006</v>
      </c>
      <c r="P19" s="44">
        <f t="shared" si="13"/>
        <v>0</v>
      </c>
      <c r="Q19" s="44">
        <f t="shared" si="14"/>
        <v>34.239000000000004</v>
      </c>
      <c r="R19" s="44">
        <f t="shared" si="15"/>
        <v>0</v>
      </c>
      <c r="S19" s="44">
        <f t="shared" si="16"/>
        <v>256.24419599999999</v>
      </c>
      <c r="T19" s="44">
        <f>IFERROR(VLOOKUP(($D$1-1)*1000+$B19*10+T$1,table!$A:$S,19,FALSE),0)</f>
        <v>5.8129999999999997</v>
      </c>
      <c r="U19" s="44">
        <f>IFERROR(VLOOKUP(($D$1-1)*1000+$B19*10+U$1,table!$A:$S,19,FALSE),0)</f>
        <v>0</v>
      </c>
      <c r="V19" s="44">
        <f>IFERROR(VLOOKUP(($D$1-1)*1000+$B19*10+V$1,table!$A:$S,19,FALSE),0)</f>
        <v>0.247</v>
      </c>
      <c r="W19" s="44">
        <f>IFERROR(VLOOKUP(($D$1-1)*1000+$B19*10+W$1,table!$A:$S,19,FALSE),0)</f>
        <v>0</v>
      </c>
      <c r="X19" s="44">
        <f>IFERROR(VLOOKUP(($D$1-1)*1000+$B19*10+X$1,table!$A:$S,19,FALSE),0)</f>
        <v>11.082000000000001</v>
      </c>
      <c r="Y19" s="44">
        <f>IFERROR(VLOOKUP(($D$1-1)*1000+$B19*10+Y$1,table!$A:$S,19,FALSE),0)</f>
        <v>0</v>
      </c>
      <c r="Z19" s="44">
        <f>IFERROR(VLOOKUP(($D$1-1)*1000+$B19*10+Z$1,table!$A:$S,19,FALSE),0)</f>
        <v>814.84900000000005</v>
      </c>
      <c r="AA19" s="44">
        <f t="shared" si="17"/>
        <v>13.486159999999998</v>
      </c>
      <c r="AB19" s="44">
        <f t="shared" si="18"/>
        <v>0</v>
      </c>
      <c r="AC19" s="44">
        <f t="shared" si="19"/>
        <v>0.63726000000000005</v>
      </c>
      <c r="AD19" s="44">
        <f t="shared" si="20"/>
        <v>0</v>
      </c>
      <c r="AE19" s="44">
        <f t="shared" si="21"/>
        <v>33.246000000000002</v>
      </c>
      <c r="AF19" s="44">
        <f t="shared" si="22"/>
        <v>0</v>
      </c>
      <c r="AG19" s="44">
        <f t="shared" si="23"/>
        <v>243.63985099999999</v>
      </c>
      <c r="AH19" s="16">
        <f t="shared" si="2"/>
        <v>2</v>
      </c>
      <c r="AI19" s="16">
        <f t="shared" si="3"/>
        <v>3</v>
      </c>
      <c r="AJ19" s="16">
        <f t="shared" si="4"/>
        <v>4</v>
      </c>
      <c r="AK19" s="22">
        <f t="shared" si="24"/>
        <v>307.53258900000003</v>
      </c>
      <c r="AL19" s="16">
        <f t="shared" si="25"/>
        <v>291.00927100000001</v>
      </c>
      <c r="AM19" s="16">
        <f t="shared" si="26"/>
        <v>16.523318000000017</v>
      </c>
      <c r="AN19" s="20">
        <f t="shared" si="27"/>
        <v>5.6779359572585286E-2</v>
      </c>
      <c r="AO19" s="16" t="str">
        <f t="shared" si="28"/>
        <v>京都協立病院</v>
      </c>
      <c r="AQ19" s="16">
        <v>17</v>
      </c>
      <c r="AR19" s="16" t="str">
        <f t="shared" si="5"/>
        <v>久世診療所</v>
      </c>
      <c r="AS19" s="24">
        <f t="shared" si="29"/>
        <v>14.5259866</v>
      </c>
      <c r="AT19" s="16" t="str">
        <f t="shared" si="6"/>
        <v>保健会事務局</v>
      </c>
      <c r="AU19" s="24">
        <f t="shared" si="7"/>
        <v>-0.23531309999999728</v>
      </c>
      <c r="AV19" s="16" t="str">
        <f t="shared" si="8"/>
        <v>咲あん上京</v>
      </c>
      <c r="AW19" s="21">
        <f t="shared" si="9"/>
        <v>-2.9545588169965026E-2</v>
      </c>
    </row>
    <row r="20" spans="1:49">
      <c r="A20" s="16">
        <v>18</v>
      </c>
      <c r="B20">
        <v>71</v>
      </c>
      <c r="C20" s="16" t="str">
        <f>VLOOKUP(B20,mas!B:C,2,FALSE)</f>
        <v>あやべ協立診療所</v>
      </c>
      <c r="D20" s="17" t="str">
        <f>IF(VLOOKUP($D$1*1000+B20*10+7,table!A:B,2,FALSE)=B20,"ok","")</f>
        <v>ok</v>
      </c>
      <c r="F20" s="44">
        <f>IFERROR(VLOOKUP($D$1*1000+$B20*10+F$1,table!$A:$S,19,FALSE),0)</f>
        <v>6.9218000000000002</v>
      </c>
      <c r="G20" s="44">
        <f>IFERROR(VLOOKUP($D$1*1000+$B20*10+G$1,table!$A:$S,19,FALSE),0)</f>
        <v>0</v>
      </c>
      <c r="H20" s="44">
        <f>IFERROR(VLOOKUP($D$1*1000+$B20*10+H$1,table!$A:$S,19,FALSE),0)</f>
        <v>8.3999999999999991E-2</v>
      </c>
      <c r="I20" s="44">
        <f>IFERROR(VLOOKUP($D$1*1000+$B20*10+I$1,table!$A:$S,19,FALSE),0)</f>
        <v>0</v>
      </c>
      <c r="J20" s="44">
        <f>IFERROR(VLOOKUP($D$1*1000+$B20*10+J$1,table!$A:$S,19,FALSE),0)</f>
        <v>1.1599999999999999</v>
      </c>
      <c r="K20" s="44">
        <f>IFERROR(VLOOKUP($D$1*1000+$B20*10+K$1,table!$A:$S,19,FALSE),0)</f>
        <v>0</v>
      </c>
      <c r="L20" s="44">
        <f>IFERROR(VLOOKUP($D$1*1000+$B20*10+L$1,table!$A:$S,19,FALSE),0)</f>
        <v>183.4</v>
      </c>
      <c r="M20" s="44">
        <f t="shared" si="10"/>
        <v>16.058575999999999</v>
      </c>
      <c r="N20" s="44">
        <f t="shared" si="11"/>
        <v>0</v>
      </c>
      <c r="O20" s="44">
        <f t="shared" si="12"/>
        <v>0.21672</v>
      </c>
      <c r="P20" s="44">
        <f t="shared" si="13"/>
        <v>0</v>
      </c>
      <c r="Q20" s="44">
        <f t="shared" si="14"/>
        <v>3.4799999999999995</v>
      </c>
      <c r="R20" s="44">
        <f t="shared" si="15"/>
        <v>0</v>
      </c>
      <c r="S20" s="44">
        <f t="shared" si="16"/>
        <v>54.836599999999997</v>
      </c>
      <c r="T20" s="44">
        <f>IFERROR(VLOOKUP(($D$1-1)*1000+$B20*10+T$1,table!$A:$S,19,FALSE),0)</f>
        <v>7.0884999999999998</v>
      </c>
      <c r="U20" s="44">
        <f>IFERROR(VLOOKUP(($D$1-1)*1000+$B20*10+U$1,table!$A:$S,19,FALSE),0)</f>
        <v>0</v>
      </c>
      <c r="V20" s="44">
        <f>IFERROR(VLOOKUP(($D$1-1)*1000+$B20*10+V$1,table!$A:$S,19,FALSE),0)</f>
        <v>0.1043</v>
      </c>
      <c r="W20" s="44">
        <f>IFERROR(VLOOKUP(($D$1-1)*1000+$B20*10+W$1,table!$A:$S,19,FALSE),0)</f>
        <v>0</v>
      </c>
      <c r="X20" s="44">
        <f>IFERROR(VLOOKUP(($D$1-1)*1000+$B20*10+X$1,table!$A:$S,19,FALSE),0)</f>
        <v>1.202</v>
      </c>
      <c r="Y20" s="44">
        <f>IFERROR(VLOOKUP(($D$1-1)*1000+$B20*10+Y$1,table!$A:$S,19,FALSE),0)</f>
        <v>0</v>
      </c>
      <c r="Z20" s="44">
        <f>IFERROR(VLOOKUP(($D$1-1)*1000+$B20*10+Z$1,table!$A:$S,19,FALSE),0)</f>
        <v>177.46299999999999</v>
      </c>
      <c r="AA20" s="44">
        <f t="shared" si="17"/>
        <v>16.445319999999999</v>
      </c>
      <c r="AB20" s="44">
        <f t="shared" si="18"/>
        <v>0</v>
      </c>
      <c r="AC20" s="44">
        <f t="shared" si="19"/>
        <v>0.269094</v>
      </c>
      <c r="AD20" s="44">
        <f t="shared" si="20"/>
        <v>0</v>
      </c>
      <c r="AE20" s="44">
        <f t="shared" si="21"/>
        <v>3.6059999999999999</v>
      </c>
      <c r="AF20" s="44">
        <f t="shared" si="22"/>
        <v>0</v>
      </c>
      <c r="AG20" s="44">
        <f t="shared" si="23"/>
        <v>53.061436999999998</v>
      </c>
      <c r="AH20" s="16">
        <f t="shared" si="2"/>
        <v>5</v>
      </c>
      <c r="AI20" s="16">
        <f t="shared" si="3"/>
        <v>6</v>
      </c>
      <c r="AJ20" s="16">
        <f t="shared" si="4"/>
        <v>7</v>
      </c>
      <c r="AK20" s="22">
        <f t="shared" si="24"/>
        <v>74.591888899999987</v>
      </c>
      <c r="AL20" s="16">
        <f t="shared" si="25"/>
        <v>73.381850999999997</v>
      </c>
      <c r="AM20" s="16">
        <f t="shared" si="26"/>
        <v>1.210037899999989</v>
      </c>
      <c r="AN20" s="20">
        <f t="shared" si="27"/>
        <v>1.6489614319092759E-2</v>
      </c>
      <c r="AO20" s="16" t="str">
        <f t="shared" si="28"/>
        <v>あやべ協立診療所</v>
      </c>
      <c r="AQ20" s="16">
        <v>18</v>
      </c>
      <c r="AR20" s="16" t="str">
        <f t="shared" si="5"/>
        <v>在宅ケアＳＴげんき</v>
      </c>
      <c r="AS20" s="24">
        <f t="shared" si="29"/>
        <v>12.1560966</v>
      </c>
      <c r="AT20" s="16" t="str">
        <f t="shared" si="6"/>
        <v>吉祥院こども診療所</v>
      </c>
      <c r="AU20" s="24">
        <f t="shared" si="7"/>
        <v>-0.51367430000000169</v>
      </c>
      <c r="AV20" s="16" t="str">
        <f t="shared" si="8"/>
        <v>久世診療所</v>
      </c>
      <c r="AW20" s="21">
        <f t="shared" si="9"/>
        <v>-4.4827919790875088E-2</v>
      </c>
    </row>
    <row r="21" spans="1:49">
      <c r="A21" s="16">
        <v>19</v>
      </c>
      <c r="B21">
        <v>74</v>
      </c>
      <c r="C21" s="16" t="str">
        <f>VLOOKUP(B21,mas!B:C,2,FALSE)</f>
        <v>在宅ケアＳＴげんき</v>
      </c>
      <c r="D21" s="17" t="e">
        <f>IF(VLOOKUP($D$1*1000+B21*10+7,table!A:B,2,FALSE)=B21,"ok","")</f>
        <v>#N/A</v>
      </c>
      <c r="F21" s="44">
        <f>IFERROR(VLOOKUP($D$1*1000+$B21*10+F$1,table!$A:$S,19,FALSE),0)</f>
        <v>5.2397</v>
      </c>
      <c r="G21" s="44">
        <f>IFERROR(VLOOKUP($D$1*1000+$B21*10+G$1,table!$A:$S,19,FALSE),0)</f>
        <v>0</v>
      </c>
      <c r="H21" s="44">
        <f>IFERROR(VLOOKUP($D$1*1000+$B21*10+H$1,table!$A:$S,19,FALSE),0)</f>
        <v>0</v>
      </c>
      <c r="I21" s="44">
        <f>IFERROR(VLOOKUP($D$1*1000+$B21*10+I$1,table!$A:$S,19,FALSE),0)</f>
        <v>0</v>
      </c>
      <c r="J21" s="44">
        <f>IFERROR(VLOOKUP($D$1*1000+$B21*10+J$1,table!$A:$S,19,FALSE),0)</f>
        <v>0</v>
      </c>
      <c r="K21" s="44">
        <f>IFERROR(VLOOKUP($D$1*1000+$B21*10+K$1,table!$A:$S,19,FALSE),0)</f>
        <v>0</v>
      </c>
      <c r="L21" s="44">
        <f>IFERROR(VLOOKUP($D$1*1000+$B21*10+L$1,table!$A:$S,19,FALSE),0)</f>
        <v>0</v>
      </c>
      <c r="M21" s="44">
        <f t="shared" si="10"/>
        <v>12.156103999999999</v>
      </c>
      <c r="N21" s="44">
        <f t="shared" si="11"/>
        <v>0</v>
      </c>
      <c r="O21" s="44">
        <f t="shared" si="12"/>
        <v>0</v>
      </c>
      <c r="P21" s="44">
        <f t="shared" si="13"/>
        <v>0</v>
      </c>
      <c r="Q21" s="44">
        <f t="shared" si="14"/>
        <v>0</v>
      </c>
      <c r="R21" s="44">
        <f t="shared" si="15"/>
        <v>0</v>
      </c>
      <c r="S21" s="44">
        <f t="shared" si="16"/>
        <v>0</v>
      </c>
      <c r="T21" s="44">
        <f>IFERROR(VLOOKUP(($D$1-1)*1000+$B21*10+T$1,table!$A:$S,19,FALSE),0)</f>
        <v>4.9560000000000004</v>
      </c>
      <c r="U21" s="44">
        <f>IFERROR(VLOOKUP(($D$1-1)*1000+$B21*10+U$1,table!$A:$S,19,FALSE),0)</f>
        <v>0</v>
      </c>
      <c r="V21" s="44">
        <f>IFERROR(VLOOKUP(($D$1-1)*1000+$B21*10+V$1,table!$A:$S,19,FALSE),0)</f>
        <v>0</v>
      </c>
      <c r="W21" s="44">
        <f>IFERROR(VLOOKUP(($D$1-1)*1000+$B21*10+W$1,table!$A:$S,19,FALSE),0)</f>
        <v>0</v>
      </c>
      <c r="X21" s="44">
        <f>IFERROR(VLOOKUP(($D$1-1)*1000+$B21*10+X$1,table!$A:$S,19,FALSE),0)</f>
        <v>0</v>
      </c>
      <c r="Y21" s="44">
        <f>IFERROR(VLOOKUP(($D$1-1)*1000+$B21*10+Y$1,table!$A:$S,19,FALSE),0)</f>
        <v>0</v>
      </c>
      <c r="Z21" s="44">
        <f>IFERROR(VLOOKUP(($D$1-1)*1000+$B21*10+Z$1,table!$A:$S,19,FALSE),0)</f>
        <v>0</v>
      </c>
      <c r="AA21" s="44">
        <f t="shared" si="17"/>
        <v>11.497920000000001</v>
      </c>
      <c r="AB21" s="44">
        <f t="shared" si="18"/>
        <v>0</v>
      </c>
      <c r="AC21" s="44">
        <f t="shared" si="19"/>
        <v>0</v>
      </c>
      <c r="AD21" s="44">
        <f t="shared" si="20"/>
        <v>0</v>
      </c>
      <c r="AE21" s="44">
        <f t="shared" si="21"/>
        <v>0</v>
      </c>
      <c r="AF21" s="44">
        <f t="shared" si="22"/>
        <v>0</v>
      </c>
      <c r="AG21" s="44">
        <f t="shared" si="23"/>
        <v>0</v>
      </c>
      <c r="AH21" s="16">
        <f t="shared" si="2"/>
        <v>18</v>
      </c>
      <c r="AI21" s="16">
        <f t="shared" si="3"/>
        <v>8</v>
      </c>
      <c r="AJ21" s="16">
        <f t="shared" si="4"/>
        <v>3</v>
      </c>
      <c r="AK21" s="22">
        <f t="shared" si="24"/>
        <v>12.1560966</v>
      </c>
      <c r="AL21" s="16">
        <f t="shared" si="25"/>
        <v>11.497920000000001</v>
      </c>
      <c r="AM21" s="16">
        <f t="shared" si="26"/>
        <v>0.65817659999999911</v>
      </c>
      <c r="AN21" s="20">
        <f t="shared" si="27"/>
        <v>5.7243108760941727E-2</v>
      </c>
      <c r="AO21" s="16" t="str">
        <f t="shared" si="28"/>
        <v>在宅ケアＳＴげんき</v>
      </c>
      <c r="AQ21" s="16">
        <v>19</v>
      </c>
      <c r="AR21" s="16" t="str">
        <f t="shared" si="5"/>
        <v>かどの三条こども診療所</v>
      </c>
      <c r="AS21" s="24">
        <f t="shared" si="29"/>
        <v>11.097383099999997</v>
      </c>
      <c r="AT21" s="16" t="str">
        <f t="shared" si="6"/>
        <v>訪問看護ステーションかみの</v>
      </c>
      <c r="AU21" s="24">
        <f t="shared" si="7"/>
        <v>-0.6097557999999994</v>
      </c>
      <c r="AV21" s="16" t="str">
        <f t="shared" si="8"/>
        <v>仁和診療所</v>
      </c>
      <c r="AW21" s="21">
        <f t="shared" si="9"/>
        <v>-5.1096848698384788E-2</v>
      </c>
    </row>
    <row r="22" spans="1:49">
      <c r="A22" s="16">
        <v>20</v>
      </c>
      <c r="B22">
        <v>81</v>
      </c>
      <c r="C22" s="16" t="str">
        <f>VLOOKUP(B22,mas!B:C,2,FALSE)</f>
        <v>ふくちやま協立診療所</v>
      </c>
      <c r="D22" s="17" t="str">
        <f>IF(VLOOKUP($D$1*1000+B22*10+7,table!A:B,2,FALSE)=B22,"ok","")</f>
        <v>ok</v>
      </c>
      <c r="F22" s="44">
        <f>IFERROR(VLOOKUP($D$1*1000+$B22*10+F$1,table!$A:$S,19,FALSE),0)</f>
        <v>2.915</v>
      </c>
      <c r="G22" s="44">
        <f>IFERROR(VLOOKUP($D$1*1000+$B22*10+G$1,table!$A:$S,19,FALSE),0)</f>
        <v>0</v>
      </c>
      <c r="H22" s="44">
        <f>IFERROR(VLOOKUP($D$1*1000+$B22*10+H$1,table!$A:$S,19,FALSE),0)</f>
        <v>0</v>
      </c>
      <c r="I22" s="44">
        <f>IFERROR(VLOOKUP($D$1*1000+$B22*10+I$1,table!$A:$S,19,FALSE),0)</f>
        <v>0</v>
      </c>
      <c r="J22" s="44">
        <f>IFERROR(VLOOKUP($D$1*1000+$B22*10+J$1,table!$A:$S,19,FALSE),0)</f>
        <v>1.5000000000000001E-2</v>
      </c>
      <c r="K22" s="44">
        <f>IFERROR(VLOOKUP($D$1*1000+$B22*10+K$1,table!$A:$S,19,FALSE),0)</f>
        <v>0</v>
      </c>
      <c r="L22" s="44">
        <f>IFERROR(VLOOKUP($D$1*1000+$B22*10+L$1,table!$A:$S,19,FALSE),0)</f>
        <v>47.757999999999996</v>
      </c>
      <c r="M22" s="44">
        <f t="shared" si="10"/>
        <v>6.7627999999999995</v>
      </c>
      <c r="N22" s="44">
        <f t="shared" si="11"/>
        <v>0</v>
      </c>
      <c r="O22" s="44">
        <f t="shared" si="12"/>
        <v>0</v>
      </c>
      <c r="P22" s="44">
        <f t="shared" si="13"/>
        <v>0</v>
      </c>
      <c r="Q22" s="44">
        <f t="shared" si="14"/>
        <v>4.5000000000000005E-2</v>
      </c>
      <c r="R22" s="44">
        <f t="shared" si="15"/>
        <v>0</v>
      </c>
      <c r="S22" s="44">
        <f t="shared" si="16"/>
        <v>14.279641999999997</v>
      </c>
      <c r="T22" s="44">
        <f>IFERROR(VLOOKUP(($D$1-1)*1000+$B22*10+T$1,table!$A:$S,19,FALSE),0)</f>
        <v>2.915</v>
      </c>
      <c r="U22" s="44">
        <f>IFERROR(VLOOKUP(($D$1-1)*1000+$B22*10+U$1,table!$A:$S,19,FALSE),0)</f>
        <v>0</v>
      </c>
      <c r="V22" s="44">
        <f>IFERROR(VLOOKUP(($D$1-1)*1000+$B22*10+V$1,table!$A:$S,19,FALSE),0)</f>
        <v>0</v>
      </c>
      <c r="W22" s="44">
        <f>IFERROR(VLOOKUP(($D$1-1)*1000+$B22*10+W$1,table!$A:$S,19,FALSE),0)</f>
        <v>0</v>
      </c>
      <c r="X22" s="44">
        <f>IFERROR(VLOOKUP(($D$1-1)*1000+$B22*10+X$1,table!$A:$S,19,FALSE),0)</f>
        <v>1.7000000000000001E-2</v>
      </c>
      <c r="Y22" s="44">
        <f>IFERROR(VLOOKUP(($D$1-1)*1000+$B22*10+Y$1,table!$A:$S,19,FALSE),0)</f>
        <v>0</v>
      </c>
      <c r="Z22" s="44">
        <f>IFERROR(VLOOKUP(($D$1-1)*1000+$B22*10+Z$1,table!$A:$S,19,FALSE),0)</f>
        <v>47.758000000000003</v>
      </c>
      <c r="AA22" s="44">
        <f t="shared" si="17"/>
        <v>6.7627999999999995</v>
      </c>
      <c r="AB22" s="44">
        <f t="shared" si="18"/>
        <v>0</v>
      </c>
      <c r="AC22" s="44">
        <f t="shared" si="19"/>
        <v>0</v>
      </c>
      <c r="AD22" s="44">
        <f t="shared" si="20"/>
        <v>0</v>
      </c>
      <c r="AE22" s="44">
        <f t="shared" si="21"/>
        <v>5.1000000000000004E-2</v>
      </c>
      <c r="AF22" s="44">
        <f t="shared" si="22"/>
        <v>0</v>
      </c>
      <c r="AG22" s="44">
        <f t="shared" si="23"/>
        <v>14.279642000000001</v>
      </c>
      <c r="AH22" s="16">
        <f t="shared" si="2"/>
        <v>15</v>
      </c>
      <c r="AI22" s="16">
        <f t="shared" si="3"/>
        <v>13</v>
      </c>
      <c r="AJ22" s="16">
        <f t="shared" si="4"/>
        <v>13</v>
      </c>
      <c r="AK22" s="22">
        <f t="shared" si="24"/>
        <v>21.087433899999997</v>
      </c>
      <c r="AL22" s="16">
        <f t="shared" si="25"/>
        <v>21.093442</v>
      </c>
      <c r="AM22" s="16">
        <f t="shared" si="26"/>
        <v>-6.0081000000025142E-3</v>
      </c>
      <c r="AN22" s="20">
        <f t="shared" si="27"/>
        <v>-2.8482450342254783E-4</v>
      </c>
      <c r="AO22" s="16" t="str">
        <f t="shared" si="28"/>
        <v>ふくちやま協立診療所</v>
      </c>
      <c r="AQ22" s="16">
        <v>20</v>
      </c>
      <c r="AR22" s="16" t="str">
        <f t="shared" si="5"/>
        <v>ふれあいＳＴゆきわり</v>
      </c>
      <c r="AS22" s="24">
        <f t="shared" si="29"/>
        <v>10.217120199999998</v>
      </c>
      <c r="AT22" s="16" t="str">
        <f t="shared" si="6"/>
        <v>久世診療所</v>
      </c>
      <c r="AU22" s="24">
        <f t="shared" si="7"/>
        <v>-0.68173039999999929</v>
      </c>
      <c r="AV22" s="16" t="str">
        <f t="shared" si="8"/>
        <v>春日診療所</v>
      </c>
      <c r="AW22" s="21">
        <f t="shared" si="9"/>
        <v>-5.5180017084650465E-2</v>
      </c>
    </row>
    <row r="23" spans="1:49">
      <c r="A23" s="16">
        <v>21</v>
      </c>
      <c r="B23">
        <v>77</v>
      </c>
      <c r="C23" s="16" t="str">
        <f>VLOOKUP(B23,mas!B:C,2,FALSE)</f>
        <v>ほっとＳＴきぼう</v>
      </c>
      <c r="D23" s="17" t="str">
        <f>IF(VLOOKUP($D$1*1000+B23*10+7,table!A:B,2,FALSE)=B23,"ok","")</f>
        <v>ok</v>
      </c>
      <c r="F23" s="44">
        <f>IFERROR(VLOOKUP($D$1*1000+$B23*10+F$1,table!$A:$S,19,FALSE),0)</f>
        <v>1.806</v>
      </c>
      <c r="G23" s="44">
        <f>IFERROR(VLOOKUP($D$1*1000+$B23*10+G$1,table!$A:$S,19,FALSE),0)</f>
        <v>0</v>
      </c>
      <c r="H23" s="44">
        <f>IFERROR(VLOOKUP($D$1*1000+$B23*10+H$1,table!$A:$S,19,FALSE),0)</f>
        <v>0</v>
      </c>
      <c r="I23" s="44">
        <f>IFERROR(VLOOKUP($D$1*1000+$B23*10+I$1,table!$A:$S,19,FALSE),0)</f>
        <v>0</v>
      </c>
      <c r="J23" s="44">
        <f>IFERROR(VLOOKUP($D$1*1000+$B23*10+J$1,table!$A:$S,19,FALSE),0)</f>
        <v>0</v>
      </c>
      <c r="K23" s="44">
        <f>IFERROR(VLOOKUP($D$1*1000+$B23*10+K$1,table!$A:$S,19,FALSE),0)</f>
        <v>0</v>
      </c>
      <c r="L23" s="44">
        <f>IFERROR(VLOOKUP($D$1*1000+$B23*10+L$1,table!$A:$S,19,FALSE),0)</f>
        <v>10.600999999999999</v>
      </c>
      <c r="M23" s="44">
        <f t="shared" si="10"/>
        <v>4.1899199999999999</v>
      </c>
      <c r="N23" s="44">
        <f t="shared" si="11"/>
        <v>0</v>
      </c>
      <c r="O23" s="44">
        <f t="shared" si="12"/>
        <v>0</v>
      </c>
      <c r="P23" s="44">
        <f t="shared" si="13"/>
        <v>0</v>
      </c>
      <c r="Q23" s="44">
        <f t="shared" si="14"/>
        <v>0</v>
      </c>
      <c r="R23" s="44">
        <f t="shared" si="15"/>
        <v>0</v>
      </c>
      <c r="S23" s="44">
        <f t="shared" si="16"/>
        <v>3.1696989999999996</v>
      </c>
      <c r="T23" s="44">
        <f>IFERROR(VLOOKUP(($D$1-1)*1000+$B23*10+T$1,table!$A:$S,19,FALSE),0)</f>
        <v>3.794</v>
      </c>
      <c r="U23" s="44">
        <f>IFERROR(VLOOKUP(($D$1-1)*1000+$B23*10+U$1,table!$A:$S,19,FALSE),0)</f>
        <v>0</v>
      </c>
      <c r="V23" s="44">
        <f>IFERROR(VLOOKUP(($D$1-1)*1000+$B23*10+V$1,table!$A:$S,19,FALSE),0)</f>
        <v>0</v>
      </c>
      <c r="W23" s="44">
        <f>IFERROR(VLOOKUP(($D$1-1)*1000+$B23*10+W$1,table!$A:$S,19,FALSE),0)</f>
        <v>0</v>
      </c>
      <c r="X23" s="44">
        <f>IFERROR(VLOOKUP(($D$1-1)*1000+$B23*10+X$1,table!$A:$S,19,FALSE),0)</f>
        <v>0</v>
      </c>
      <c r="Y23" s="44">
        <f>IFERROR(VLOOKUP(($D$1-1)*1000+$B23*10+Y$1,table!$A:$S,19,FALSE),0)</f>
        <v>0</v>
      </c>
      <c r="Z23" s="44">
        <f>IFERROR(VLOOKUP(($D$1-1)*1000+$B23*10+Z$1,table!$A:$S,19,FALSE),0)</f>
        <v>10.601000000000001</v>
      </c>
      <c r="AA23" s="44">
        <f t="shared" si="17"/>
        <v>8.8020800000000001</v>
      </c>
      <c r="AB23" s="44">
        <f t="shared" si="18"/>
        <v>0</v>
      </c>
      <c r="AC23" s="44">
        <f t="shared" si="19"/>
        <v>0</v>
      </c>
      <c r="AD23" s="44">
        <f t="shared" si="20"/>
        <v>0</v>
      </c>
      <c r="AE23" s="44">
        <f t="shared" si="21"/>
        <v>0</v>
      </c>
      <c r="AF23" s="44">
        <f t="shared" si="22"/>
        <v>0</v>
      </c>
      <c r="AG23" s="44">
        <f t="shared" si="23"/>
        <v>3.169699</v>
      </c>
      <c r="AH23" s="16">
        <f t="shared" si="2"/>
        <v>25</v>
      </c>
      <c r="AI23" s="16">
        <f t="shared" si="3"/>
        <v>25</v>
      </c>
      <c r="AJ23" s="16">
        <f t="shared" si="4"/>
        <v>27</v>
      </c>
      <c r="AK23" s="22">
        <f t="shared" si="24"/>
        <v>7.3596112999999992</v>
      </c>
      <c r="AL23" s="16">
        <f t="shared" si="25"/>
        <v>11.971779</v>
      </c>
      <c r="AM23" s="16">
        <f t="shared" si="26"/>
        <v>-4.6121677000000005</v>
      </c>
      <c r="AN23" s="20">
        <f t="shared" si="27"/>
        <v>-0.38525332014709779</v>
      </c>
      <c r="AO23" s="16" t="str">
        <f t="shared" si="28"/>
        <v>ほっとＳＴきぼう</v>
      </c>
      <c r="AQ23" s="16">
        <v>21</v>
      </c>
      <c r="AR23" s="16" t="str">
        <f t="shared" si="5"/>
        <v>総合ケアＳＴ太秦安井</v>
      </c>
      <c r="AS23" s="24">
        <f t="shared" si="29"/>
        <v>9.1425969999999985</v>
      </c>
      <c r="AT23" s="16" t="str">
        <f t="shared" si="6"/>
        <v>春日診療所</v>
      </c>
      <c r="AU23" s="24">
        <f t="shared" si="7"/>
        <v>-1.6005344000000044</v>
      </c>
      <c r="AV23" s="16" t="str">
        <f t="shared" si="8"/>
        <v>吉祥院こども診療所</v>
      </c>
      <c r="AW23" s="21">
        <f t="shared" si="9"/>
        <v>-5.9238491108609202E-2</v>
      </c>
    </row>
    <row r="24" spans="1:49">
      <c r="A24" s="16">
        <v>22</v>
      </c>
      <c r="B24">
        <v>72</v>
      </c>
      <c r="C24" s="16" t="str">
        <f>VLOOKUP(B24,mas!B:C,2,FALSE)</f>
        <v>まいづる協立診療所</v>
      </c>
      <c r="D24" s="17" t="str">
        <f>IF(VLOOKUP($D$1*1000+B24*10+7,table!A:B,2,FALSE)=B24,"ok","")</f>
        <v>ok</v>
      </c>
      <c r="F24" s="44">
        <f>IFERROR(VLOOKUP($D$1*1000+$B24*10+F$1,table!$A:$S,19,FALSE),0)</f>
        <v>0.9029999999999998</v>
      </c>
      <c r="G24" s="44">
        <f>IFERROR(VLOOKUP($D$1*1000+$B24*10+G$1,table!$A:$S,19,FALSE),0)</f>
        <v>0</v>
      </c>
      <c r="H24" s="44">
        <f>IFERROR(VLOOKUP($D$1*1000+$B24*10+H$1,table!$A:$S,19,FALSE),0)</f>
        <v>0</v>
      </c>
      <c r="I24" s="44">
        <f>IFERROR(VLOOKUP($D$1*1000+$B24*10+I$1,table!$A:$S,19,FALSE),0)</f>
        <v>0</v>
      </c>
      <c r="J24" s="44">
        <f>IFERROR(VLOOKUP($D$1*1000+$B24*10+J$1,table!$A:$S,19,FALSE),0)</f>
        <v>1.7770000000000001</v>
      </c>
      <c r="K24" s="44">
        <f>IFERROR(VLOOKUP($D$1*1000+$B24*10+K$1,table!$A:$S,19,FALSE),0)</f>
        <v>0</v>
      </c>
      <c r="L24" s="44">
        <f>IFERROR(VLOOKUP($D$1*1000+$B24*10+L$1,table!$A:$S,19,FALSE),0)</f>
        <v>26.305</v>
      </c>
      <c r="M24" s="44">
        <f t="shared" si="10"/>
        <v>2.0949599999999995</v>
      </c>
      <c r="N24" s="44">
        <f t="shared" si="11"/>
        <v>0</v>
      </c>
      <c r="O24" s="44">
        <f t="shared" si="12"/>
        <v>0</v>
      </c>
      <c r="P24" s="44">
        <f t="shared" si="13"/>
        <v>0</v>
      </c>
      <c r="Q24" s="44">
        <f t="shared" si="14"/>
        <v>5.3310000000000004</v>
      </c>
      <c r="R24" s="44">
        <f t="shared" si="15"/>
        <v>0</v>
      </c>
      <c r="S24" s="44">
        <f t="shared" si="16"/>
        <v>7.8651949999999999</v>
      </c>
      <c r="T24" s="44">
        <f>IFERROR(VLOOKUP(($D$1-1)*1000+$B24*10+T$1,table!$A:$S,19,FALSE),0)</f>
        <v>0.93600000000000005</v>
      </c>
      <c r="U24" s="44">
        <f>IFERROR(VLOOKUP(($D$1-1)*1000+$B24*10+U$1,table!$A:$S,19,FALSE),0)</f>
        <v>0</v>
      </c>
      <c r="V24" s="44">
        <f>IFERROR(VLOOKUP(($D$1-1)*1000+$B24*10+V$1,table!$A:$S,19,FALSE),0)</f>
        <v>0</v>
      </c>
      <c r="W24" s="44">
        <f>IFERROR(VLOOKUP(($D$1-1)*1000+$B24*10+W$1,table!$A:$S,19,FALSE),0)</f>
        <v>0</v>
      </c>
      <c r="X24" s="44">
        <f>IFERROR(VLOOKUP(($D$1-1)*1000+$B24*10+X$1,table!$A:$S,19,FALSE),0)</f>
        <v>1.5680000000000001</v>
      </c>
      <c r="Y24" s="44">
        <f>IFERROR(VLOOKUP(($D$1-1)*1000+$B24*10+Y$1,table!$A:$S,19,FALSE),0)</f>
        <v>0</v>
      </c>
      <c r="Z24" s="44">
        <f>IFERROR(VLOOKUP(($D$1-1)*1000+$B24*10+Z$1,table!$A:$S,19,FALSE),0)</f>
        <v>27.715</v>
      </c>
      <c r="AA24" s="44">
        <f t="shared" si="17"/>
        <v>2.1715200000000001</v>
      </c>
      <c r="AB24" s="44">
        <f t="shared" si="18"/>
        <v>0</v>
      </c>
      <c r="AC24" s="44">
        <f t="shared" si="19"/>
        <v>0</v>
      </c>
      <c r="AD24" s="44">
        <f t="shared" si="20"/>
        <v>0</v>
      </c>
      <c r="AE24" s="44">
        <f t="shared" si="21"/>
        <v>4.7040000000000006</v>
      </c>
      <c r="AF24" s="44">
        <f t="shared" si="22"/>
        <v>0</v>
      </c>
      <c r="AG24" s="44">
        <f t="shared" si="23"/>
        <v>8.2867850000000001</v>
      </c>
      <c r="AH24" s="16">
        <f t="shared" si="2"/>
        <v>16</v>
      </c>
      <c r="AI24" s="16">
        <f t="shared" si="3"/>
        <v>12</v>
      </c>
      <c r="AJ24" s="16">
        <f t="shared" si="4"/>
        <v>12</v>
      </c>
      <c r="AK24" s="22">
        <f t="shared" si="24"/>
        <v>15.291147799999999</v>
      </c>
      <c r="AL24" s="16">
        <f t="shared" si="25"/>
        <v>15.162305</v>
      </c>
      <c r="AM24" s="16">
        <f t="shared" si="26"/>
        <v>0.12884279999999926</v>
      </c>
      <c r="AN24" s="20">
        <f t="shared" si="27"/>
        <v>8.4975806230382037E-3</v>
      </c>
      <c r="AO24" s="16" t="str">
        <f t="shared" si="28"/>
        <v>まいづる協立診療所</v>
      </c>
      <c r="AQ24" s="16">
        <v>22</v>
      </c>
      <c r="AR24" s="16" t="str">
        <f t="shared" si="5"/>
        <v>保健会事務局</v>
      </c>
      <c r="AS24" s="24">
        <f t="shared" si="29"/>
        <v>8.7161489000000021</v>
      </c>
      <c r="AT24" s="16" t="str">
        <f t="shared" si="6"/>
        <v>仁和診療所</v>
      </c>
      <c r="AU24" s="24">
        <f t="shared" si="7"/>
        <v>-1.8117743999999973</v>
      </c>
      <c r="AV24" s="16" t="str">
        <f t="shared" si="8"/>
        <v>上京鍼灸</v>
      </c>
      <c r="AW24" s="21">
        <f t="shared" si="9"/>
        <v>-6.2429523081526425E-2</v>
      </c>
    </row>
    <row r="25" spans="1:49">
      <c r="A25" s="16">
        <v>23</v>
      </c>
      <c r="B25">
        <v>78</v>
      </c>
      <c r="C25" s="16" t="str">
        <f>VLOOKUP(B25,mas!B:C,2,FALSE)</f>
        <v>ふれあいＳＴゆきわり</v>
      </c>
      <c r="D25" s="17" t="str">
        <f>IF(VLOOKUP($D$1*1000+B25*10+7,table!A:B,2,FALSE)=B25,"ok","")</f>
        <v>ok</v>
      </c>
      <c r="F25" s="44">
        <f>IFERROR(VLOOKUP($D$1*1000+$B25*10+F$1,table!$A:$S,19,FALSE),0)</f>
        <v>3.5169999999999999</v>
      </c>
      <c r="G25" s="44">
        <f>IFERROR(VLOOKUP($D$1*1000+$B25*10+G$1,table!$A:$S,19,FALSE),0)</f>
        <v>1.7999999999999999E-2</v>
      </c>
      <c r="H25" s="44">
        <f>IFERROR(VLOOKUP($D$1*1000+$B25*10+H$1,table!$A:$S,19,FALSE),0)</f>
        <v>0</v>
      </c>
      <c r="I25" s="44">
        <f>IFERROR(VLOOKUP($D$1*1000+$B25*10+I$1,table!$A:$S,19,FALSE),0)</f>
        <v>0</v>
      </c>
      <c r="J25" s="44">
        <f>IFERROR(VLOOKUP($D$1*1000+$B25*10+J$1,table!$A:$S,19,FALSE),0)</f>
        <v>0</v>
      </c>
      <c r="K25" s="44">
        <f>IFERROR(VLOOKUP($D$1*1000+$B25*10+K$1,table!$A:$S,19,FALSE),0)</f>
        <v>0</v>
      </c>
      <c r="L25" s="44">
        <f>IFERROR(VLOOKUP($D$1*1000+$B25*10+L$1,table!$A:$S,19,FALSE),0)</f>
        <v>6.7319999999999984</v>
      </c>
      <c r="M25" s="44">
        <f t="shared" si="10"/>
        <v>8.15944</v>
      </c>
      <c r="N25" s="44">
        <f t="shared" si="11"/>
        <v>4.4819999999999999E-2</v>
      </c>
      <c r="O25" s="44">
        <f t="shared" si="12"/>
        <v>0</v>
      </c>
      <c r="P25" s="44">
        <f t="shared" si="13"/>
        <v>0</v>
      </c>
      <c r="Q25" s="44">
        <f t="shared" si="14"/>
        <v>0</v>
      </c>
      <c r="R25" s="44">
        <f t="shared" si="15"/>
        <v>0</v>
      </c>
      <c r="S25" s="44">
        <f t="shared" si="16"/>
        <v>2.0128679999999997</v>
      </c>
      <c r="T25" s="44">
        <f>IFERROR(VLOOKUP(($D$1-1)*1000+$B25*10+T$1,table!$A:$S,19,FALSE),0)</f>
        <v>2.9550000000000001</v>
      </c>
      <c r="U25" s="44">
        <f>IFERROR(VLOOKUP(($D$1-1)*1000+$B25*10+U$1,table!$A:$S,19,FALSE),0)</f>
        <v>1.7999999999999999E-2</v>
      </c>
      <c r="V25" s="44">
        <f>IFERROR(VLOOKUP(($D$1-1)*1000+$B25*10+V$1,table!$A:$S,19,FALSE),0)</f>
        <v>0</v>
      </c>
      <c r="W25" s="44">
        <f>IFERROR(VLOOKUP(($D$1-1)*1000+$B25*10+W$1,table!$A:$S,19,FALSE),0)</f>
        <v>0</v>
      </c>
      <c r="X25" s="44">
        <f>IFERROR(VLOOKUP(($D$1-1)*1000+$B25*10+X$1,table!$A:$S,19,FALSE),0)</f>
        <v>0</v>
      </c>
      <c r="Y25" s="44">
        <f>IFERROR(VLOOKUP(($D$1-1)*1000+$B25*10+Y$1,table!$A:$S,19,FALSE),0)</f>
        <v>0</v>
      </c>
      <c r="Z25" s="44">
        <f>IFERROR(VLOOKUP(($D$1-1)*1000+$B25*10+Z$1,table!$A:$S,19,FALSE),0)</f>
        <v>6.3140000000000001</v>
      </c>
      <c r="AA25" s="44">
        <f t="shared" si="17"/>
        <v>6.8555999999999999</v>
      </c>
      <c r="AB25" s="44">
        <f t="shared" si="18"/>
        <v>4.4819999999999999E-2</v>
      </c>
      <c r="AC25" s="44">
        <f t="shared" si="19"/>
        <v>0</v>
      </c>
      <c r="AD25" s="44">
        <f t="shared" si="20"/>
        <v>0</v>
      </c>
      <c r="AE25" s="44">
        <f t="shared" si="21"/>
        <v>0</v>
      </c>
      <c r="AF25" s="44">
        <f t="shared" si="22"/>
        <v>0</v>
      </c>
      <c r="AG25" s="44">
        <f t="shared" si="23"/>
        <v>1.887886</v>
      </c>
      <c r="AH25" s="16">
        <f t="shared" si="2"/>
        <v>20</v>
      </c>
      <c r="AI25" s="16">
        <f t="shared" si="3"/>
        <v>5</v>
      </c>
      <c r="AJ25" s="16">
        <f t="shared" si="4"/>
        <v>1</v>
      </c>
      <c r="AK25" s="22">
        <f t="shared" si="24"/>
        <v>10.217120199999998</v>
      </c>
      <c r="AL25" s="16">
        <f t="shared" si="25"/>
        <v>8.7883059999999986</v>
      </c>
      <c r="AM25" s="16">
        <f t="shared" si="26"/>
        <v>1.4288141999999997</v>
      </c>
      <c r="AN25" s="20">
        <f t="shared" si="27"/>
        <v>0.16258130617536382</v>
      </c>
      <c r="AO25" s="16" t="str">
        <f t="shared" si="28"/>
        <v>ふれあいＳＴゆきわり</v>
      </c>
      <c r="AQ25" s="16">
        <v>23</v>
      </c>
      <c r="AR25" s="16" t="str">
        <f t="shared" si="5"/>
        <v>訪問看護ＳＴゆたかの</v>
      </c>
      <c r="AS25" s="24">
        <f t="shared" si="29"/>
        <v>8.4838823999999988</v>
      </c>
      <c r="AT25" s="16" t="str">
        <f t="shared" si="6"/>
        <v>咲あん上京</v>
      </c>
      <c r="AU25" s="24">
        <f t="shared" si="7"/>
        <v>-2.173226800000009</v>
      </c>
      <c r="AV25" s="16" t="str">
        <f t="shared" si="8"/>
        <v>九条診療所</v>
      </c>
      <c r="AW25" s="21">
        <f t="shared" si="9"/>
        <v>-6.9967438915457814E-2</v>
      </c>
    </row>
    <row r="26" spans="1:49">
      <c r="A26" s="16">
        <v>24</v>
      </c>
      <c r="B26">
        <v>73</v>
      </c>
      <c r="C26" s="16" t="str">
        <f>VLOOKUP(B26,mas!B:C,2,FALSE)</f>
        <v>たんご協立診療所</v>
      </c>
      <c r="D26" s="17" t="str">
        <f>IF(VLOOKUP($D$1*1000+B26*10+7,table!A:B,2,FALSE)=B26,"ok","")</f>
        <v>ok</v>
      </c>
      <c r="F26" s="44">
        <f>IFERROR(VLOOKUP($D$1*1000+$B26*10+F$1,table!$A:$S,19,FALSE),0)</f>
        <v>0.54480000000000006</v>
      </c>
      <c r="G26" s="44">
        <f>IFERROR(VLOOKUP($D$1*1000+$B26*10+G$1,table!$A:$S,19,FALSE),0)</f>
        <v>3.5999999999999997E-2</v>
      </c>
      <c r="H26" s="44">
        <f>IFERROR(VLOOKUP($D$1*1000+$B26*10+H$1,table!$A:$S,19,FALSE),0)</f>
        <v>0</v>
      </c>
      <c r="I26" s="44">
        <f>IFERROR(VLOOKUP($D$1*1000+$B26*10+I$1,table!$A:$S,19,FALSE),0)</f>
        <v>0</v>
      </c>
      <c r="J26" s="44">
        <f>IFERROR(VLOOKUP($D$1*1000+$B26*10+J$1,table!$A:$S,19,FALSE),0)</f>
        <v>3.6390000000000002</v>
      </c>
      <c r="K26" s="44">
        <f>IFERROR(VLOOKUP($D$1*1000+$B26*10+K$1,table!$A:$S,19,FALSE),0)</f>
        <v>0</v>
      </c>
      <c r="L26" s="44">
        <f>IFERROR(VLOOKUP($D$1*1000+$B26*10+L$1,table!$A:$S,19,FALSE),0)</f>
        <v>30.632999999999999</v>
      </c>
      <c r="M26" s="44">
        <f t="shared" si="10"/>
        <v>1.2639359999999999</v>
      </c>
      <c r="N26" s="44">
        <f t="shared" si="11"/>
        <v>8.9639999999999997E-2</v>
      </c>
      <c r="O26" s="44">
        <f t="shared" si="12"/>
        <v>0</v>
      </c>
      <c r="P26" s="44">
        <f t="shared" si="13"/>
        <v>0</v>
      </c>
      <c r="Q26" s="44">
        <f t="shared" si="14"/>
        <v>10.917000000000002</v>
      </c>
      <c r="R26" s="44">
        <f t="shared" si="15"/>
        <v>0</v>
      </c>
      <c r="S26" s="44">
        <f t="shared" si="16"/>
        <v>9.1592669999999998</v>
      </c>
      <c r="T26" s="44">
        <f>IFERROR(VLOOKUP(($D$1-1)*1000+$B26*10+T$1,table!$A:$S,19,FALSE),0)</f>
        <v>0.54590000000000005</v>
      </c>
      <c r="U26" s="44">
        <f>IFERROR(VLOOKUP(($D$1-1)*1000+$B26*10+U$1,table!$A:$S,19,FALSE),0)</f>
        <v>7.4660000000000002</v>
      </c>
      <c r="V26" s="44">
        <f>IFERROR(VLOOKUP(($D$1-1)*1000+$B26*10+V$1,table!$A:$S,19,FALSE),0)</f>
        <v>0</v>
      </c>
      <c r="W26" s="44">
        <f>IFERROR(VLOOKUP(($D$1-1)*1000+$B26*10+W$1,table!$A:$S,19,FALSE),0)</f>
        <v>0</v>
      </c>
      <c r="X26" s="44">
        <f>IFERROR(VLOOKUP(($D$1-1)*1000+$B26*10+X$1,table!$A:$S,19,FALSE),0)</f>
        <v>3.7999999999999999E-2</v>
      </c>
      <c r="Y26" s="44">
        <f>IFERROR(VLOOKUP(($D$1-1)*1000+$B26*10+Y$1,table!$A:$S,19,FALSE),0)</f>
        <v>0</v>
      </c>
      <c r="Z26" s="44">
        <f>IFERROR(VLOOKUP(($D$1-1)*1000+$B26*10+Z$1,table!$A:$S,19,FALSE),0)</f>
        <v>33.585000000000001</v>
      </c>
      <c r="AA26" s="44">
        <f t="shared" si="17"/>
        <v>1.2664880000000001</v>
      </c>
      <c r="AB26" s="44">
        <f t="shared" si="18"/>
        <v>18.590340000000001</v>
      </c>
      <c r="AC26" s="44">
        <f t="shared" si="19"/>
        <v>0</v>
      </c>
      <c r="AD26" s="44">
        <f t="shared" si="20"/>
        <v>0</v>
      </c>
      <c r="AE26" s="44">
        <f t="shared" si="21"/>
        <v>0.11399999999999999</v>
      </c>
      <c r="AF26" s="44">
        <f t="shared" si="22"/>
        <v>0</v>
      </c>
      <c r="AG26" s="44">
        <f t="shared" si="23"/>
        <v>10.041914999999999</v>
      </c>
      <c r="AH26" s="16">
        <f t="shared" si="2"/>
        <v>14</v>
      </c>
      <c r="AI26" s="16">
        <f t="shared" si="3"/>
        <v>26</v>
      </c>
      <c r="AJ26" s="16">
        <f t="shared" si="4"/>
        <v>26</v>
      </c>
      <c r="AK26" s="22">
        <f t="shared" si="24"/>
        <v>21.429835700000002</v>
      </c>
      <c r="AL26" s="16">
        <f t="shared" si="25"/>
        <v>30.012743</v>
      </c>
      <c r="AM26" s="16">
        <f t="shared" si="26"/>
        <v>-8.5829072999999987</v>
      </c>
      <c r="AN26" s="20">
        <f t="shared" si="27"/>
        <v>-0.28597542986680607</v>
      </c>
      <c r="AO26" s="16" t="str">
        <f t="shared" si="28"/>
        <v>たんご協立診療所</v>
      </c>
      <c r="AQ26" s="16">
        <v>24</v>
      </c>
      <c r="AR26" s="16" t="str">
        <f t="shared" si="5"/>
        <v>吉祥院こども診療所</v>
      </c>
      <c r="AS26" s="24">
        <f t="shared" si="29"/>
        <v>8.1576176999999976</v>
      </c>
      <c r="AT26" s="16" t="str">
        <f t="shared" si="6"/>
        <v>九条診療所</v>
      </c>
      <c r="AU26" s="24">
        <f t="shared" si="7"/>
        <v>-3.3959444999999917</v>
      </c>
      <c r="AV26" s="16" t="str">
        <f t="shared" si="8"/>
        <v>吉祥院病院</v>
      </c>
      <c r="AW26" s="21">
        <f t="shared" si="9"/>
        <v>-7.2177373236408757E-2</v>
      </c>
    </row>
    <row r="27" spans="1:49">
      <c r="A27" s="16">
        <v>25</v>
      </c>
      <c r="B27">
        <v>76</v>
      </c>
      <c r="C27" s="16" t="str">
        <f>VLOOKUP(B27,mas!B:C,2,FALSE)</f>
        <v>訪問看護ＳＴゆたかの</v>
      </c>
      <c r="D27" s="17" t="str">
        <f>IF(VLOOKUP($D$1*1000+B27*10+7,table!A:B,2,FALSE)=B27,"ok","")</f>
        <v>ok</v>
      </c>
      <c r="F27" s="44">
        <f>IFERROR(VLOOKUP($D$1*1000+$B27*10+F$1,table!$A:$S,19,FALSE),0)</f>
        <v>2.3243999999999998</v>
      </c>
      <c r="G27" s="44">
        <f>IFERROR(VLOOKUP($D$1*1000+$B27*10+G$1,table!$A:$S,19,FALSE),0)</f>
        <v>0.252</v>
      </c>
      <c r="H27" s="44">
        <f>IFERROR(VLOOKUP($D$1*1000+$B27*10+H$1,table!$A:$S,19,FALSE),0)</f>
        <v>0</v>
      </c>
      <c r="I27" s="44">
        <f>IFERROR(VLOOKUP($D$1*1000+$B27*10+I$1,table!$A:$S,19,FALSE),0)</f>
        <v>0</v>
      </c>
      <c r="J27" s="44">
        <f>IFERROR(VLOOKUP($D$1*1000+$B27*10+J$1,table!$A:$S,19,FALSE),0)</f>
        <v>6.3999999999999987E-2</v>
      </c>
      <c r="K27" s="44">
        <f>IFERROR(VLOOKUP($D$1*1000+$B27*10+K$1,table!$A:$S,19,FALSE),0)</f>
        <v>0</v>
      </c>
      <c r="L27" s="44">
        <f>IFERROR(VLOOKUP($D$1*1000+$B27*10+L$1,table!$A:$S,19,FALSE),0)</f>
        <v>7.5979999999999999</v>
      </c>
      <c r="M27" s="44">
        <f t="shared" si="10"/>
        <v>5.3926079999999992</v>
      </c>
      <c r="N27" s="44">
        <f t="shared" si="11"/>
        <v>0.62748000000000004</v>
      </c>
      <c r="O27" s="44">
        <f t="shared" si="12"/>
        <v>0</v>
      </c>
      <c r="P27" s="44">
        <f t="shared" si="13"/>
        <v>0</v>
      </c>
      <c r="Q27" s="44">
        <f t="shared" si="14"/>
        <v>0.19199999999999995</v>
      </c>
      <c r="R27" s="44">
        <f t="shared" si="15"/>
        <v>0</v>
      </c>
      <c r="S27" s="44">
        <f t="shared" si="16"/>
        <v>2.2718019999999997</v>
      </c>
      <c r="T27" s="44">
        <f>IFERROR(VLOOKUP(($D$1-1)*1000+$B27*10+T$1,table!$A:$S,19,FALSE),0)</f>
        <v>2.4024000000000001</v>
      </c>
      <c r="U27" s="44">
        <f>IFERROR(VLOOKUP(($D$1-1)*1000+$B27*10+U$1,table!$A:$S,19,FALSE),0)</f>
        <v>0.14399999999999999</v>
      </c>
      <c r="V27" s="44">
        <f>IFERROR(VLOOKUP(($D$1-1)*1000+$B27*10+V$1,table!$A:$S,19,FALSE),0)</f>
        <v>0</v>
      </c>
      <c r="W27" s="44">
        <f>IFERROR(VLOOKUP(($D$1-1)*1000+$B27*10+W$1,table!$A:$S,19,FALSE),0)</f>
        <v>0</v>
      </c>
      <c r="X27" s="44">
        <f>IFERROR(VLOOKUP(($D$1-1)*1000+$B27*10+X$1,table!$A:$S,19,FALSE),0)</f>
        <v>6.4000000000000001E-2</v>
      </c>
      <c r="Y27" s="44">
        <f>IFERROR(VLOOKUP(($D$1-1)*1000+$B27*10+Y$1,table!$A:$S,19,FALSE),0)</f>
        <v>0</v>
      </c>
      <c r="Z27" s="44">
        <f>IFERROR(VLOOKUP(($D$1-1)*1000+$B27*10+Z$1,table!$A:$S,19,FALSE),0)</f>
        <v>8.4390000000000001</v>
      </c>
      <c r="AA27" s="44">
        <f t="shared" si="17"/>
        <v>5.5735679999999999</v>
      </c>
      <c r="AB27" s="44">
        <f t="shared" si="18"/>
        <v>0.35855999999999999</v>
      </c>
      <c r="AC27" s="44">
        <f t="shared" si="19"/>
        <v>0</v>
      </c>
      <c r="AD27" s="44">
        <f t="shared" si="20"/>
        <v>0</v>
      </c>
      <c r="AE27" s="44">
        <f t="shared" si="21"/>
        <v>0.192</v>
      </c>
      <c r="AF27" s="44">
        <f t="shared" si="22"/>
        <v>0</v>
      </c>
      <c r="AG27" s="44">
        <f t="shared" si="23"/>
        <v>2.5232609999999998</v>
      </c>
      <c r="AH27" s="16">
        <f t="shared" si="2"/>
        <v>23</v>
      </c>
      <c r="AI27" s="16">
        <f t="shared" si="3"/>
        <v>14</v>
      </c>
      <c r="AJ27" s="16">
        <f t="shared" si="4"/>
        <v>14</v>
      </c>
      <c r="AK27" s="22">
        <f t="shared" si="24"/>
        <v>8.4838823999999988</v>
      </c>
      <c r="AL27" s="16">
        <f t="shared" si="25"/>
        <v>8.6473890000000004</v>
      </c>
      <c r="AM27" s="16">
        <f t="shared" si="26"/>
        <v>-0.16350660000000161</v>
      </c>
      <c r="AN27" s="20">
        <f t="shared" si="27"/>
        <v>-1.8908196945904156E-2</v>
      </c>
      <c r="AO27" s="16" t="str">
        <f t="shared" si="28"/>
        <v>訪問看護ＳＴゆたかの</v>
      </c>
      <c r="AQ27" s="16">
        <v>25</v>
      </c>
      <c r="AR27" s="16" t="str">
        <f t="shared" si="5"/>
        <v>ほっとＳＴきぼう</v>
      </c>
      <c r="AS27" s="24">
        <f t="shared" si="29"/>
        <v>7.3596112999999992</v>
      </c>
      <c r="AT27" s="16" t="str">
        <f t="shared" si="6"/>
        <v>ほっとＳＴきぼう</v>
      </c>
      <c r="AU27" s="24">
        <f t="shared" si="7"/>
        <v>-4.6121677000000005</v>
      </c>
      <c r="AV27" s="16" t="str">
        <f t="shared" si="8"/>
        <v>訪問看護ステーションかみの</v>
      </c>
      <c r="AW27" s="21">
        <f t="shared" si="9"/>
        <v>-0.21809036283007199</v>
      </c>
    </row>
    <row r="28" spans="1:49">
      <c r="A28" s="16">
        <v>26</v>
      </c>
      <c r="B28">
        <v>2</v>
      </c>
      <c r="C28" s="16" t="str">
        <f>VLOOKUP(B28,mas!B:C,2,FALSE)</f>
        <v>近畿高等看護専門学校</v>
      </c>
      <c r="D28" s="17" t="str">
        <f>IF(VLOOKUP($D$1*1000+B28*10+7,table!A:B,2,FALSE)=B28,"ok","")</f>
        <v>ok</v>
      </c>
      <c r="F28" s="44">
        <f>IFERROR(VLOOKUP($D$1*1000+$B28*10+F$1,table!$A:$S,19,FALSE),0)</f>
        <v>0</v>
      </c>
      <c r="G28" s="44">
        <f>IFERROR(VLOOKUP($D$1*1000+$B28*10+G$1,table!$A:$S,19,FALSE),0)</f>
        <v>0</v>
      </c>
      <c r="H28" s="44">
        <f>IFERROR(VLOOKUP($D$1*1000+$B28*10+H$1,table!$A:$S,19,FALSE),0)</f>
        <v>0</v>
      </c>
      <c r="I28" s="44">
        <f>IFERROR(VLOOKUP($D$1*1000+$B28*10+I$1,table!$A:$S,19,FALSE),0)</f>
        <v>0</v>
      </c>
      <c r="J28" s="44">
        <f>IFERROR(VLOOKUP($D$1*1000+$B28*10+J$1,table!$A:$S,19,FALSE),0)</f>
        <v>0</v>
      </c>
      <c r="K28" s="44">
        <f>IFERROR(VLOOKUP($D$1*1000+$B28*10+K$1,table!$A:$S,19,FALSE),0)</f>
        <v>8.697000000000001</v>
      </c>
      <c r="L28" s="44">
        <f>IFERROR(VLOOKUP($D$1*1000+$B28*10+L$1,table!$A:$S,19,FALSE),0)</f>
        <v>47.407000000000004</v>
      </c>
      <c r="M28" s="44">
        <f t="shared" si="10"/>
        <v>0</v>
      </c>
      <c r="N28" s="44">
        <f t="shared" si="11"/>
        <v>0</v>
      </c>
      <c r="O28" s="44">
        <f t="shared" si="12"/>
        <v>0</v>
      </c>
      <c r="P28" s="44">
        <f t="shared" si="13"/>
        <v>0</v>
      </c>
      <c r="Q28" s="44">
        <f t="shared" si="14"/>
        <v>0</v>
      </c>
      <c r="R28" s="44">
        <f t="shared" si="15"/>
        <v>19.394310000000001</v>
      </c>
      <c r="S28" s="44">
        <f t="shared" si="16"/>
        <v>14.174693000000001</v>
      </c>
      <c r="T28" s="44">
        <f>IFERROR(VLOOKUP(($D$1-1)*1000+$B28*10+T$1,table!$A:$S,19,FALSE),0)</f>
        <v>0</v>
      </c>
      <c r="U28" s="44">
        <f>IFERROR(VLOOKUP(($D$1-1)*1000+$B28*10+U$1,table!$A:$S,19,FALSE),0)</f>
        <v>0</v>
      </c>
      <c r="V28" s="44">
        <f>IFERROR(VLOOKUP(($D$1-1)*1000+$B28*10+V$1,table!$A:$S,19,FALSE),0)</f>
        <v>0</v>
      </c>
      <c r="W28" s="44">
        <f>IFERROR(VLOOKUP(($D$1-1)*1000+$B28*10+W$1,table!$A:$S,19,FALSE),0)</f>
        <v>0</v>
      </c>
      <c r="X28" s="44">
        <f>IFERROR(VLOOKUP(($D$1-1)*1000+$B28*10+X$1,table!$A:$S,19,FALSE),0)</f>
        <v>0</v>
      </c>
      <c r="Y28" s="44">
        <f>IFERROR(VLOOKUP(($D$1-1)*1000+$B28*10+Y$1,table!$A:$S,19,FALSE),0)</f>
        <v>7.9359999999999999</v>
      </c>
      <c r="Z28" s="44">
        <f>IFERROR(VLOOKUP(($D$1-1)*1000+$B28*10+Z$1,table!$A:$S,19,FALSE),0)</f>
        <v>47.779000000000003</v>
      </c>
      <c r="AA28" s="44">
        <f t="shared" si="17"/>
        <v>0</v>
      </c>
      <c r="AB28" s="44">
        <f t="shared" si="18"/>
        <v>0</v>
      </c>
      <c r="AC28" s="44">
        <f t="shared" si="19"/>
        <v>0</v>
      </c>
      <c r="AD28" s="44">
        <f t="shared" si="20"/>
        <v>0</v>
      </c>
      <c r="AE28" s="44">
        <f t="shared" si="21"/>
        <v>0</v>
      </c>
      <c r="AF28" s="44">
        <f t="shared" si="22"/>
        <v>17.697279999999999</v>
      </c>
      <c r="AG28" s="44">
        <f t="shared" si="23"/>
        <v>14.285921</v>
      </c>
      <c r="AH28" s="16">
        <f t="shared" si="2"/>
        <v>11</v>
      </c>
      <c r="AI28" s="16">
        <f t="shared" si="3"/>
        <v>4</v>
      </c>
      <c r="AJ28" s="16">
        <f t="shared" si="4"/>
        <v>5</v>
      </c>
      <c r="AK28" s="22">
        <f t="shared" si="24"/>
        <v>33.5690028</v>
      </c>
      <c r="AL28" s="16">
        <f t="shared" si="25"/>
        <v>31.983201000000001</v>
      </c>
      <c r="AM28" s="16">
        <f t="shared" si="26"/>
        <v>1.5858017999999987</v>
      </c>
      <c r="AN28" s="20">
        <f t="shared" si="27"/>
        <v>4.9582335626650972E-2</v>
      </c>
      <c r="AO28" s="16" t="str">
        <f t="shared" si="28"/>
        <v>近畿高等看護専門学校</v>
      </c>
      <c r="AQ28" s="16">
        <v>26</v>
      </c>
      <c r="AR28" s="16" t="str">
        <f t="shared" si="5"/>
        <v>上京鍼灸</v>
      </c>
      <c r="AS28" s="24">
        <f t="shared" si="29"/>
        <v>2.4598923999999993</v>
      </c>
      <c r="AT28" s="16" t="str">
        <f t="shared" si="6"/>
        <v>たんご協立診療所</v>
      </c>
      <c r="AU28" s="24">
        <f t="shared" si="7"/>
        <v>-8.5829072999999987</v>
      </c>
      <c r="AV28" s="16" t="str">
        <f t="shared" si="8"/>
        <v>たんご協立診療所</v>
      </c>
      <c r="AW28" s="21">
        <f t="shared" si="9"/>
        <v>-0.28597542986680607</v>
      </c>
    </row>
    <row r="29" spans="1:49">
      <c r="A29" s="16">
        <v>27</v>
      </c>
      <c r="B29">
        <v>1</v>
      </c>
      <c r="C29" s="16" t="str">
        <f>VLOOKUP(B29,mas!B:C,2,FALSE)</f>
        <v>保健会事務局</v>
      </c>
      <c r="D29" s="17" t="str">
        <f>IF(VLOOKUP($D$1*1000+B29*10+7,table!A:B,2,FALSE)=B29,"ok","")</f>
        <v>ok</v>
      </c>
      <c r="F29" s="44">
        <f>IFERROR(VLOOKUP($D$1*1000+$B29*10+F$1,table!$A:$S,19,FALSE),0)</f>
        <v>0</v>
      </c>
      <c r="G29" s="44">
        <f>IFERROR(VLOOKUP($D$1*1000+$B29*10+G$1,table!$A:$S,19,FALSE),0)</f>
        <v>0</v>
      </c>
      <c r="H29" s="44">
        <f>IFERROR(VLOOKUP($D$1*1000+$B29*10+H$1,table!$A:$S,19,FALSE),0)</f>
        <v>0</v>
      </c>
      <c r="I29" s="44">
        <f>IFERROR(VLOOKUP($D$1*1000+$B29*10+I$1,table!$A:$S,19,FALSE),0)</f>
        <v>0</v>
      </c>
      <c r="J29" s="44">
        <f>IFERROR(VLOOKUP($D$1*1000+$B29*10+J$1,table!$A:$S,19,FALSE),0)</f>
        <v>0</v>
      </c>
      <c r="K29" s="44">
        <f>IFERROR(VLOOKUP($D$1*1000+$B29*10+K$1,table!$A:$S,19,FALSE),0)</f>
        <v>0</v>
      </c>
      <c r="L29" s="44">
        <f>IFERROR(VLOOKUP($D$1*1000+$B29*10+L$1,table!$A:$S,19,FALSE),0)</f>
        <v>29.151000000000003</v>
      </c>
      <c r="M29" s="44">
        <f t="shared" si="10"/>
        <v>0</v>
      </c>
      <c r="N29" s="44">
        <f t="shared" si="11"/>
        <v>0</v>
      </c>
      <c r="O29" s="44">
        <f t="shared" si="12"/>
        <v>0</v>
      </c>
      <c r="P29" s="44">
        <f t="shared" si="13"/>
        <v>0</v>
      </c>
      <c r="Q29" s="44">
        <f t="shared" si="14"/>
        <v>0</v>
      </c>
      <c r="R29" s="44">
        <f t="shared" si="15"/>
        <v>0</v>
      </c>
      <c r="S29" s="44">
        <f t="shared" si="16"/>
        <v>8.7161490000000015</v>
      </c>
      <c r="T29" s="44">
        <f>IFERROR(VLOOKUP(($D$1-1)*1000+$B29*10+T$1,table!$A:$S,19,FALSE),0)</f>
        <v>0</v>
      </c>
      <c r="U29" s="44">
        <f>IFERROR(VLOOKUP(($D$1-1)*1000+$B29*10+U$1,table!$A:$S,19,FALSE),0)</f>
        <v>0</v>
      </c>
      <c r="V29" s="44">
        <f>IFERROR(VLOOKUP(($D$1-1)*1000+$B29*10+V$1,table!$A:$S,19,FALSE),0)</f>
        <v>0</v>
      </c>
      <c r="W29" s="44">
        <f>IFERROR(VLOOKUP(($D$1-1)*1000+$B29*10+W$1,table!$A:$S,19,FALSE),0)</f>
        <v>0</v>
      </c>
      <c r="X29" s="44">
        <f>IFERROR(VLOOKUP(($D$1-1)*1000+$B29*10+X$1,table!$A:$S,19,FALSE),0)</f>
        <v>0</v>
      </c>
      <c r="Y29" s="44">
        <f>IFERROR(VLOOKUP(($D$1-1)*1000+$B29*10+Y$1,table!$A:$S,19,FALSE),0)</f>
        <v>0</v>
      </c>
      <c r="Z29" s="44">
        <f>IFERROR(VLOOKUP(($D$1-1)*1000+$B29*10+Z$1,table!$A:$S,19,FALSE),0)</f>
        <v>29.937999999999999</v>
      </c>
      <c r="AA29" s="44">
        <f t="shared" si="17"/>
        <v>0</v>
      </c>
      <c r="AB29" s="44">
        <f t="shared" si="18"/>
        <v>0</v>
      </c>
      <c r="AC29" s="44">
        <f t="shared" si="19"/>
        <v>0</v>
      </c>
      <c r="AD29" s="44">
        <f t="shared" si="20"/>
        <v>0</v>
      </c>
      <c r="AE29" s="44">
        <f t="shared" si="21"/>
        <v>0</v>
      </c>
      <c r="AF29" s="44">
        <f t="shared" si="22"/>
        <v>0</v>
      </c>
      <c r="AG29" s="44">
        <f t="shared" si="23"/>
        <v>8.9514619999999994</v>
      </c>
      <c r="AH29" s="16">
        <f t="shared" si="2"/>
        <v>22</v>
      </c>
      <c r="AI29" s="16">
        <f t="shared" si="3"/>
        <v>17</v>
      </c>
      <c r="AJ29" s="16">
        <f t="shared" si="4"/>
        <v>16</v>
      </c>
      <c r="AK29" s="22">
        <f t="shared" si="24"/>
        <v>8.7161489000000021</v>
      </c>
      <c r="AL29" s="16">
        <f t="shared" si="25"/>
        <v>8.9514619999999994</v>
      </c>
      <c r="AM29" s="16">
        <f t="shared" si="26"/>
        <v>-0.23531309999999728</v>
      </c>
      <c r="AN29" s="20">
        <f t="shared" si="27"/>
        <v>-2.6287672237769771E-2</v>
      </c>
      <c r="AO29" s="16" t="str">
        <f t="shared" si="28"/>
        <v>保健会事務局</v>
      </c>
      <c r="AQ29" s="16">
        <v>27</v>
      </c>
      <c r="AR29" s="16" t="str">
        <f t="shared" si="5"/>
        <v>訪問看護ステーションかみの</v>
      </c>
      <c r="AS29" s="24">
        <f t="shared" si="29"/>
        <v>2.1861302</v>
      </c>
      <c r="AT29" s="16" t="str">
        <f t="shared" si="6"/>
        <v>吉祥院病院</v>
      </c>
      <c r="AU29" s="24">
        <f t="shared" si="7"/>
        <v>-23.339122999999972</v>
      </c>
      <c r="AV29" s="16" t="str">
        <f t="shared" si="8"/>
        <v>ほっとＳＴきぼう</v>
      </c>
      <c r="AW29" s="21">
        <f t="shared" si="9"/>
        <v>-0.38525332014709779</v>
      </c>
    </row>
    <row r="31" spans="1:49">
      <c r="F31" s="93" t="s">
        <v>105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J21"/>
  <sheetViews>
    <sheetView workbookViewId="0">
      <selection activeCell="B4" sqref="B4:C4"/>
    </sheetView>
  </sheetViews>
  <sheetFormatPr defaultColWidth="9" defaultRowHeight="13.5"/>
  <cols>
    <col min="1" max="1" width="3.5" style="51" bestFit="1" customWidth="1"/>
    <col min="2" max="2" width="5.5" style="51" bestFit="1" customWidth="1"/>
    <col min="3" max="3" width="11" style="51" bestFit="1" customWidth="1"/>
    <col min="4" max="16384" width="9" style="51"/>
  </cols>
  <sheetData>
    <row r="1" spans="1:10">
      <c r="D1" s="51">
        <v>1</v>
      </c>
      <c r="E1" s="51">
        <v>2</v>
      </c>
      <c r="F1" s="51">
        <v>3</v>
      </c>
      <c r="G1" s="51">
        <v>4</v>
      </c>
      <c r="H1" s="51">
        <v>5</v>
      </c>
      <c r="I1" s="51">
        <v>6</v>
      </c>
      <c r="J1" s="51">
        <v>7</v>
      </c>
    </row>
    <row r="2" spans="1:10">
      <c r="D2" s="51" t="str">
        <f>VLOOKUP(D1,mas!$G:$N,2,FALSE)</f>
        <v>揮発油（ガソリン）</v>
      </c>
      <c r="E2" s="51" t="str">
        <f>VLOOKUP(E1,mas!$G:$N,2,FALSE)</f>
        <v>灯　油</v>
      </c>
      <c r="F2" s="51" t="str">
        <f>VLOOKUP(F1,mas!$G:$N,2,FALSE)</f>
        <v>軽　油</v>
      </c>
      <c r="G2" s="51" t="str">
        <f>VLOOKUP(G1,mas!$G:$N,2,FALSE)</f>
        <v>Ａ重油</v>
      </c>
      <c r="H2" s="51" t="str">
        <f>VLOOKUP(H1,mas!$G:$N,2,FALSE)</f>
        <v>液化石油ガス（LPG)</v>
      </c>
      <c r="I2" s="51" t="str">
        <f>VLOOKUP(I1,mas!$G:$N,2,FALSE)</f>
        <v>都市ガス（13A）</v>
      </c>
      <c r="J2" s="51" t="str">
        <f>VLOOKUP(J1,mas!$G:$N,2,FALSE)</f>
        <v>電　力</v>
      </c>
    </row>
    <row r="3" spans="1:10">
      <c r="A3" s="51">
        <v>99</v>
      </c>
      <c r="B3" s="51">
        <v>2024</v>
      </c>
      <c r="C3" s="51" t="str">
        <f>VLOOKUP(A3,mas!B:C,2,FALSE)</f>
        <v>京都保健会（市＋府）</v>
      </c>
      <c r="D3" s="51">
        <f>VLOOKUP($B3*1000+$A3*10+D$1,table!$A:$S,19,FALSE)</f>
        <v>58.688000000000002</v>
      </c>
      <c r="E3" s="51">
        <f>VLOOKUP($B3*1000+$A3*10+E$1,table!$A:$S,19,FALSE)</f>
        <v>1.6094999999999997</v>
      </c>
      <c r="F3" s="51">
        <f>VLOOKUP($B3*1000+$A3*10+F$1,table!$A:$S,19,FALSE)</f>
        <v>4.1379999999999999</v>
      </c>
      <c r="G3" s="51">
        <f>VLOOKUP($B3*1000+$A3*10+G$1,table!$A:$S,19,FALSE)</f>
        <v>0</v>
      </c>
      <c r="H3" s="51">
        <f>VLOOKUP($B3*1000+$A3*10+H$1,table!$A:$S,19,FALSE)</f>
        <v>18.067999999999998</v>
      </c>
      <c r="I3" s="51">
        <f>VLOOKUP($B3*1000+$A3*10+I$1,table!$A:$S,19,FALSE)</f>
        <v>306.42100000000005</v>
      </c>
      <c r="J3" s="51">
        <f>VLOOKUP($B3*1000+$A3*10+J$1,table!$A:$S,19,FALSE)</f>
        <v>7445.2499999999991</v>
      </c>
    </row>
    <row r="4" spans="1:10">
      <c r="A4" s="51">
        <v>99</v>
      </c>
      <c r="B4" s="51">
        <v>2023</v>
      </c>
      <c r="C4" s="51" t="str">
        <f>VLOOKUP(A4,mas!B:C,2,FALSE)</f>
        <v>京都保健会（市＋府）</v>
      </c>
      <c r="D4" s="51">
        <f>VLOOKUP($B4*1000+$A4*10+D$1,table!$A:$S,19,FALSE)</f>
        <v>57.391800000000003</v>
      </c>
      <c r="E4" s="51">
        <f>VLOOKUP($B4*1000+$A4*10+E$1,table!$A:$S,19,FALSE)</f>
        <v>9.1069999999999993</v>
      </c>
      <c r="F4" s="51">
        <f>VLOOKUP($B4*1000+$A4*10+F$1,table!$A:$S,19,FALSE)</f>
        <v>3.4172999999999996</v>
      </c>
      <c r="G4" s="51">
        <f>VLOOKUP($B4*1000+$A4*10+G$1,table!$A:$S,19,FALSE)</f>
        <v>0</v>
      </c>
      <c r="H4" s="51">
        <f>VLOOKUP($B4*1000+$A4*10+H$1,table!$A:$S,19,FALSE)</f>
        <v>13.970999999999997</v>
      </c>
      <c r="I4" s="51">
        <f>VLOOKUP($B4*1000+$A4*10+I$1,table!$A:$S,19,FALSE)</f>
        <v>301.68700000000001</v>
      </c>
      <c r="J4" s="51">
        <f>VLOOKUP($B4*1000+$A4*10+J$1,table!$A:$S,19,FALSE)</f>
        <v>7412.6320000000014</v>
      </c>
    </row>
    <row r="7" spans="1:10">
      <c r="D7" s="51" t="str">
        <f>D2</f>
        <v>揮発油（ガソリン）</v>
      </c>
      <c r="E7" s="51" t="str">
        <f t="shared" ref="E7:J7" si="0">E2</f>
        <v>灯　油</v>
      </c>
      <c r="F7" s="51" t="str">
        <f t="shared" si="0"/>
        <v>軽　油</v>
      </c>
      <c r="G7" s="51" t="str">
        <f t="shared" si="0"/>
        <v>Ａ重油</v>
      </c>
      <c r="H7" s="51" t="str">
        <f t="shared" si="0"/>
        <v>液化石油ガス（LPG)</v>
      </c>
      <c r="I7" s="51" t="str">
        <f t="shared" si="0"/>
        <v>都市ガス（13A）</v>
      </c>
      <c r="J7" s="51" t="str">
        <f t="shared" si="0"/>
        <v>電　力</v>
      </c>
    </row>
    <row r="8" spans="1:10">
      <c r="B8" s="51">
        <f>B3</f>
        <v>2024</v>
      </c>
      <c r="D8" s="51">
        <f>IF($C$8,D9,HLOOKUP($B$8,mas!$I$1:$N$8,D$1+1,FALSE))</f>
        <v>2.3199999999999998</v>
      </c>
      <c r="E8" s="51">
        <f>IF($C$8,E9,HLOOKUP($B$8,mas!$I$1:$N$8,E$1+1,FALSE))</f>
        <v>2.4900000000000002</v>
      </c>
      <c r="F8" s="51">
        <f>IF($C$8,F9,HLOOKUP($B$8,mas!$I$1:$N$8,F$1+1,FALSE))</f>
        <v>2.58</v>
      </c>
      <c r="G8" s="51">
        <f>IF($C$8,G9,HLOOKUP($B$8,mas!$I$1:$N$8,G$1+1,FALSE))</f>
        <v>2.71</v>
      </c>
      <c r="H8" s="51">
        <f>IF($C$8,H9,HLOOKUP($B$8,mas!$I$1:$N$8,H$1+1,FALSE))</f>
        <v>3</v>
      </c>
      <c r="I8" s="51">
        <f>IF($C$8,I9,HLOOKUP($B$8,mas!$I$1:$N$8,I$1+1,FALSE))</f>
        <v>2.23</v>
      </c>
      <c r="J8" s="51">
        <f>IF($C$8,J9,HLOOKUP($B$8,mas!$I$1:$N$8,J$1+1,FALSE))</f>
        <v>0.29899999999999999</v>
      </c>
    </row>
    <row r="9" spans="1:10">
      <c r="B9" s="51">
        <f>B4</f>
        <v>2023</v>
      </c>
      <c r="D9" s="51">
        <f>HLOOKUP($B$9,mas!$I$1:$N$8,D$1+1,FALSE)</f>
        <v>2.3199999999999998</v>
      </c>
      <c r="E9" s="51">
        <f>HLOOKUP($B$9,mas!$I$1:$N$8,E$1+1,FALSE)</f>
        <v>2.4900000000000002</v>
      </c>
      <c r="F9" s="51">
        <f>HLOOKUP($B$9,mas!$I$1:$N$8,F$1+1,FALSE)</f>
        <v>2.58</v>
      </c>
      <c r="G9" s="51">
        <f>HLOOKUP($B$9,mas!$I$1:$N$8,G$1+1,FALSE)</f>
        <v>2.71</v>
      </c>
      <c r="H9" s="51">
        <f>HLOOKUP($B$9,mas!$I$1:$N$8,H$1+1,FALSE)</f>
        <v>3</v>
      </c>
      <c r="I9" s="51">
        <f>HLOOKUP($B$9,mas!$I$1:$N$8,I$1+1,FALSE)</f>
        <v>2.23</v>
      </c>
      <c r="J9" s="51">
        <f>HLOOKUP($B$9,mas!$I$1:$N$8,J$1+1,FALSE)</f>
        <v>0.29899999999999999</v>
      </c>
    </row>
    <row r="12" spans="1:10">
      <c r="D12" s="51" t="str">
        <f>D7</f>
        <v>揮発油（ガソリン）</v>
      </c>
      <c r="E12" s="51" t="str">
        <f t="shared" ref="E12:J12" si="1">E7</f>
        <v>灯　油</v>
      </c>
      <c r="F12" s="51" t="str">
        <f t="shared" si="1"/>
        <v>軽　油</v>
      </c>
      <c r="G12" s="51" t="str">
        <f t="shared" si="1"/>
        <v>Ａ重油</v>
      </c>
      <c r="H12" s="51" t="str">
        <f t="shared" si="1"/>
        <v>液化石油ガス（LPG)</v>
      </c>
      <c r="I12" s="51" t="str">
        <f t="shared" si="1"/>
        <v>都市ガス（13A）</v>
      </c>
      <c r="J12" s="51" t="str">
        <f t="shared" si="1"/>
        <v>電　力</v>
      </c>
    </row>
    <row r="13" spans="1:10">
      <c r="B13" s="51">
        <f>B8</f>
        <v>2024</v>
      </c>
      <c r="D13" s="51">
        <f t="shared" ref="D13:J14" si="2">D3*D8</f>
        <v>136.15616</v>
      </c>
      <c r="E13" s="51">
        <f t="shared" si="2"/>
        <v>4.0076549999999997</v>
      </c>
      <c r="F13" s="51">
        <f t="shared" si="2"/>
        <v>10.67604</v>
      </c>
      <c r="G13" s="51">
        <f t="shared" si="2"/>
        <v>0</v>
      </c>
      <c r="H13" s="51">
        <f t="shared" si="2"/>
        <v>54.203999999999994</v>
      </c>
      <c r="I13" s="51">
        <f t="shared" si="2"/>
        <v>683.31883000000005</v>
      </c>
      <c r="J13" s="51">
        <f t="shared" si="2"/>
        <v>2226.1297499999996</v>
      </c>
    </row>
    <row r="14" spans="1:10">
      <c r="B14" s="51">
        <f>B9</f>
        <v>2023</v>
      </c>
      <c r="D14" s="51">
        <f>D4*D9</f>
        <v>133.148976</v>
      </c>
      <c r="E14" s="51">
        <f t="shared" si="2"/>
        <v>22.67643</v>
      </c>
      <c r="F14" s="51">
        <f t="shared" si="2"/>
        <v>8.8166339999999987</v>
      </c>
      <c r="G14" s="51">
        <f t="shared" si="2"/>
        <v>0</v>
      </c>
      <c r="H14" s="51">
        <f t="shared" si="2"/>
        <v>41.91299999999999</v>
      </c>
      <c r="I14" s="51">
        <f t="shared" si="2"/>
        <v>672.76201000000003</v>
      </c>
      <c r="J14" s="51">
        <f t="shared" si="2"/>
        <v>2216.3769680000005</v>
      </c>
    </row>
    <row r="17" spans="1:7">
      <c r="D17" s="16" t="s">
        <v>100</v>
      </c>
      <c r="E17" s="51" t="s">
        <v>61</v>
      </c>
      <c r="F17" s="51" t="str">
        <f>J12</f>
        <v>電　力</v>
      </c>
      <c r="G17" s="51" t="s">
        <v>28</v>
      </c>
    </row>
    <row r="18" spans="1:7">
      <c r="C18" s="51" t="str">
        <f>B13&amp;"年"</f>
        <v>2024年</v>
      </c>
      <c r="D18" s="51">
        <f>SUM(D13:G13)</f>
        <v>150.839855</v>
      </c>
      <c r="E18" s="51">
        <f>SUM(H13:I13)</f>
        <v>737.52283</v>
      </c>
      <c r="F18" s="51">
        <f>J13</f>
        <v>2226.1297499999996</v>
      </c>
      <c r="G18" s="51">
        <f>SUM(D18:F18)</f>
        <v>3114.4924349999997</v>
      </c>
    </row>
    <row r="19" spans="1:7">
      <c r="C19" s="51" t="str">
        <f>B14&amp;"年"</f>
        <v>2023年</v>
      </c>
      <c r="D19" s="51">
        <f>SUM(D14:G14)</f>
        <v>164.64204000000001</v>
      </c>
      <c r="E19" s="51">
        <f>SUM(H14:I14)</f>
        <v>714.67501000000004</v>
      </c>
      <c r="F19" s="51">
        <f>J14</f>
        <v>2216.3769680000005</v>
      </c>
      <c r="G19" s="51">
        <f>SUM(D19:F19)</f>
        <v>3095.6940180000006</v>
      </c>
    </row>
    <row r="21" spans="1:7">
      <c r="A21" s="93" t="s">
        <v>107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D0EDB-E67D-4A77-B1B2-532370DC1C41}">
  <dimension ref="A1:X55"/>
  <sheetViews>
    <sheetView showGridLines="0" topLeftCell="A4" workbookViewId="0">
      <selection activeCell="B4" sqref="B4:C4"/>
    </sheetView>
  </sheetViews>
  <sheetFormatPr defaultRowHeight="13.5"/>
  <cols>
    <col min="1" max="1" width="2.5" bestFit="1" customWidth="1"/>
  </cols>
  <sheetData>
    <row r="1" spans="1:24">
      <c r="B1" s="93" t="s">
        <v>114</v>
      </c>
    </row>
    <row r="3" spans="1:24" s="4" customFormat="1">
      <c r="A3" s="94"/>
      <c r="B3" s="8" t="s">
        <v>40</v>
      </c>
      <c r="C3" s="8"/>
      <c r="O3" s="5"/>
      <c r="P3" s="5"/>
      <c r="Q3" s="5"/>
      <c r="R3" s="5"/>
    </row>
    <row r="4" spans="1:24" s="4" customFormat="1">
      <c r="A4" s="94"/>
      <c r="B4" s="160">
        <f>年推移!E1</f>
        <v>0</v>
      </c>
      <c r="C4" s="161"/>
      <c r="D4" s="68" t="s">
        <v>35</v>
      </c>
      <c r="E4" s="68">
        <v>2013</v>
      </c>
      <c r="F4" s="68">
        <f t="shared" ref="F4:V4" si="0">E4+1</f>
        <v>2014</v>
      </c>
      <c r="G4" s="68">
        <f t="shared" si="0"/>
        <v>2015</v>
      </c>
      <c r="H4" s="68">
        <f t="shared" si="0"/>
        <v>2016</v>
      </c>
      <c r="I4" s="68">
        <f t="shared" si="0"/>
        <v>2017</v>
      </c>
      <c r="J4" s="68">
        <f t="shared" si="0"/>
        <v>2018</v>
      </c>
      <c r="K4" s="68">
        <f t="shared" si="0"/>
        <v>2019</v>
      </c>
      <c r="L4" s="68">
        <f t="shared" si="0"/>
        <v>2020</v>
      </c>
      <c r="M4" s="68">
        <f t="shared" si="0"/>
        <v>2021</v>
      </c>
      <c r="N4" s="68">
        <f t="shared" si="0"/>
        <v>2022</v>
      </c>
      <c r="O4" s="68">
        <f t="shared" si="0"/>
        <v>2023</v>
      </c>
      <c r="P4" s="68">
        <f t="shared" si="0"/>
        <v>2024</v>
      </c>
      <c r="Q4" s="68">
        <f t="shared" si="0"/>
        <v>2025</v>
      </c>
      <c r="R4" s="68">
        <f t="shared" si="0"/>
        <v>2026</v>
      </c>
      <c r="S4" s="68">
        <f t="shared" si="0"/>
        <v>2027</v>
      </c>
      <c r="T4" s="68">
        <f t="shared" si="0"/>
        <v>2028</v>
      </c>
      <c r="U4" s="68">
        <f t="shared" si="0"/>
        <v>2029</v>
      </c>
      <c r="V4" s="68">
        <f t="shared" si="0"/>
        <v>2030</v>
      </c>
    </row>
    <row r="5" spans="1:24" s="4" customFormat="1">
      <c r="A5" s="94">
        <v>1</v>
      </c>
      <c r="B5" s="129" t="s">
        <v>12</v>
      </c>
      <c r="C5" s="129"/>
      <c r="D5" s="68" t="s">
        <v>13</v>
      </c>
      <c r="E5" s="96">
        <f>SUMIFS(table!$S:$S,table!$B:$B,年推移!$A$2,table!$D:$D,E$4,table!$E:$E,$A5)</f>
        <v>52.920999999999999</v>
      </c>
      <c r="F5" s="96">
        <f>SUMIFS(table!$S:$S,table!$B:$B,年推移!$A$2,table!$D:$D,F$4,table!$E:$E,$A5)</f>
        <v>55.056999999999995</v>
      </c>
      <c r="G5" s="96">
        <f>SUMIFS(table!$S:$S,table!$B:$B,年推移!$A$2,table!$D:$D,G$4,table!$E:$E,$A5)</f>
        <v>56.308700000000009</v>
      </c>
      <c r="H5" s="96">
        <f>SUMIFS(table!$S:$S,table!$B:$B,年推移!$A$2,table!$D:$D,H$4,table!$E:$E,$A5)</f>
        <v>54.235900000000001</v>
      </c>
      <c r="I5" s="96">
        <f>SUMIFS(table!$S:$S,table!$B:$B,年推移!$A$2,table!$D:$D,I$4,table!$E:$E,$A5)</f>
        <v>52.0227</v>
      </c>
      <c r="J5" s="96">
        <f>SUMIFS(table!$S:$S,table!$B:$B,年推移!$A$2,table!$D:$D,J$4,table!$E:$E,$A5)</f>
        <v>55.218699999999991</v>
      </c>
      <c r="K5" s="96">
        <f>SUMIFS(table!$S:$S,table!$B:$B,年推移!$A$2,table!$D:$D,K$4,table!$E:$E,$A5)</f>
        <v>57.468899999999998</v>
      </c>
      <c r="L5" s="96">
        <f>SUMIFS(table!$S:$S,table!$B:$B,年推移!$A$2,table!$D:$D,L$4,table!$E:$E,$A5)</f>
        <v>58.644100000000002</v>
      </c>
      <c r="M5" s="96">
        <f>SUMIFS(table!$S:$S,table!$B:$B,年推移!$A$2,table!$D:$D,M$4,table!$E:$E,$A5)</f>
        <v>62.160599999999988</v>
      </c>
      <c r="N5" s="96">
        <f>SUMIFS(table!$S:$S,table!$B:$B,年推移!$A$2,table!$D:$D,N$4,table!$E:$E,$A5)</f>
        <v>60.622699999999988</v>
      </c>
      <c r="O5" s="96">
        <f>SUMIFS(table!$S:$S,table!$B:$B,年推移!$A$2,table!$D:$D,O$4,table!$E:$E,$A5)</f>
        <v>57.391800000000003</v>
      </c>
      <c r="P5" s="96">
        <f>SUMIFS(table!$S:$S,table!$B:$B,年推移!$A$2,table!$D:$D,P$4,table!$E:$E,$A5)</f>
        <v>58.688000000000002</v>
      </c>
      <c r="Q5" s="96">
        <f>SUMIFS(table!$S:$S,table!$B:$B,年推移!$A$2,table!$D:$D,Q$4,table!$E:$E,$A5)</f>
        <v>0</v>
      </c>
      <c r="R5" s="96">
        <f>SUMIFS(table!$S:$S,table!$B:$B,年推移!$A$2,table!$D:$D,R$4,table!$E:$E,$A5)</f>
        <v>0</v>
      </c>
      <c r="S5" s="96">
        <f>SUMIFS(table!$S:$S,table!$B:$B,年推移!$A$2,table!$D:$D,S$4,table!$E:$E,$A5)</f>
        <v>0</v>
      </c>
      <c r="T5" s="96">
        <f>SUMIFS(table!$S:$S,table!$B:$B,年推移!$A$2,table!$D:$D,T$4,table!$E:$E,$A5)</f>
        <v>0</v>
      </c>
      <c r="U5" s="96">
        <f>SUMIFS(table!$S:$S,table!$B:$B,年推移!$A$2,table!$D:$D,U$4,table!$E:$E,$A5)</f>
        <v>0</v>
      </c>
      <c r="V5" s="96">
        <f>SUMIFS(table!$S:$S,table!$B:$B,年推移!$A$2,table!$D:$D,V$4,table!$E:$E,$A5)</f>
        <v>0</v>
      </c>
    </row>
    <row r="6" spans="1:24" s="4" customFormat="1">
      <c r="A6" s="94">
        <v>2</v>
      </c>
      <c r="B6" s="129" t="s">
        <v>21</v>
      </c>
      <c r="C6" s="129"/>
      <c r="D6" s="68" t="s">
        <v>13</v>
      </c>
      <c r="E6" s="96">
        <f>SUMIFS(table!$S:$S,table!$B:$B,年推移!$A$2,table!$D:$D,E$4,table!$E:$E,$A6)</f>
        <v>11.574</v>
      </c>
      <c r="F6" s="96">
        <f>SUMIFS(table!$S:$S,table!$B:$B,年推移!$A$2,table!$D:$D,F$4,table!$E:$E,$A6)</f>
        <v>8.1690000000000005</v>
      </c>
      <c r="G6" s="96">
        <f>SUMIFS(table!$S:$S,table!$B:$B,年推移!$A$2,table!$D:$D,G$4,table!$E:$E,$A6)</f>
        <v>7.1349999999999998</v>
      </c>
      <c r="H6" s="96">
        <f>SUMIFS(table!$S:$S,table!$B:$B,年推移!$A$2,table!$D:$D,H$4,table!$E:$E,$A6)</f>
        <v>8.2040000000000006</v>
      </c>
      <c r="I6" s="96">
        <f>SUMIFS(table!$S:$S,table!$B:$B,年推移!$A$2,table!$D:$D,I$4,table!$E:$E,$A6)</f>
        <v>9.8369999999999997</v>
      </c>
      <c r="J6" s="96">
        <f>SUMIFS(table!$S:$S,table!$B:$B,年推移!$A$2,table!$D:$D,J$4,table!$E:$E,$A6)</f>
        <v>7.798</v>
      </c>
      <c r="K6" s="96">
        <f>SUMIFS(table!$S:$S,table!$B:$B,年推移!$A$2,table!$D:$D,K$4,table!$E:$E,$A6)</f>
        <v>7.802500000000002</v>
      </c>
      <c r="L6" s="96">
        <f>SUMIFS(table!$S:$S,table!$B:$B,年推移!$A$2,table!$D:$D,L$4,table!$E:$E,$A6)</f>
        <v>9.18</v>
      </c>
      <c r="M6" s="96">
        <f>SUMIFS(table!$S:$S,table!$B:$B,年推移!$A$2,table!$D:$D,M$4,table!$E:$E,$A6)</f>
        <v>10.621</v>
      </c>
      <c r="N6" s="96">
        <f>SUMIFS(table!$S:$S,table!$B:$B,年推移!$A$2,table!$D:$D,N$4,table!$E:$E,$A6)</f>
        <v>10.115</v>
      </c>
      <c r="O6" s="96">
        <f>SUMIFS(table!$S:$S,table!$B:$B,年推移!$A$2,table!$D:$D,O$4,table!$E:$E,$A6)</f>
        <v>9.1069999999999993</v>
      </c>
      <c r="P6" s="96">
        <f>SUMIFS(table!$S:$S,table!$B:$B,年推移!$A$2,table!$D:$D,P$4,table!$E:$E,$A6)</f>
        <v>1.6094999999999997</v>
      </c>
      <c r="Q6" s="96">
        <f>SUMIFS(table!$S:$S,table!$B:$B,年推移!$A$2,table!$D:$D,Q$4,table!$E:$E,$A6)</f>
        <v>0</v>
      </c>
      <c r="R6" s="96">
        <f>SUMIFS(table!$S:$S,table!$B:$B,年推移!$A$2,table!$D:$D,R$4,table!$E:$E,$A6)</f>
        <v>0</v>
      </c>
      <c r="S6" s="96">
        <f>SUMIFS(table!$S:$S,table!$B:$B,年推移!$A$2,table!$D:$D,S$4,table!$E:$E,$A6)</f>
        <v>0</v>
      </c>
      <c r="T6" s="96">
        <f>SUMIFS(table!$S:$S,table!$B:$B,年推移!$A$2,table!$D:$D,T$4,table!$E:$E,$A6)</f>
        <v>0</v>
      </c>
      <c r="U6" s="96">
        <f>SUMIFS(table!$S:$S,table!$B:$B,年推移!$A$2,table!$D:$D,U$4,table!$E:$E,$A6)</f>
        <v>0</v>
      </c>
      <c r="V6" s="96">
        <f>SUMIFS(table!$S:$S,table!$B:$B,年推移!$A$2,table!$D:$D,V$4,table!$E:$E,$A6)</f>
        <v>0</v>
      </c>
    </row>
    <row r="7" spans="1:24" s="4" customFormat="1">
      <c r="A7" s="94">
        <v>3</v>
      </c>
      <c r="B7" s="129" t="s">
        <v>22</v>
      </c>
      <c r="C7" s="129"/>
      <c r="D7" s="68" t="s">
        <v>13</v>
      </c>
      <c r="E7" s="96">
        <f>SUMIFS(table!$S:$S,table!$B:$B,年推移!$A$2,table!$D:$D,E$4,table!$E:$E,$A7)</f>
        <v>6.008</v>
      </c>
      <c r="F7" s="96">
        <f>SUMIFS(table!$S:$S,table!$B:$B,年推移!$A$2,table!$D:$D,F$4,table!$E:$E,$A7)</f>
        <v>5.9</v>
      </c>
      <c r="G7" s="96">
        <f>SUMIFS(table!$S:$S,table!$B:$B,年推移!$A$2,table!$D:$D,G$4,table!$E:$E,$A7)</f>
        <v>3.5366</v>
      </c>
      <c r="H7" s="96">
        <f>SUMIFS(table!$S:$S,table!$B:$B,年推移!$A$2,table!$D:$D,H$4,table!$E:$E,$A7)</f>
        <v>4.0397999999999996</v>
      </c>
      <c r="I7" s="96">
        <f>SUMIFS(table!$S:$S,table!$B:$B,年推移!$A$2,table!$D:$D,I$4,table!$E:$E,$A7)</f>
        <v>3.6136999999999997</v>
      </c>
      <c r="J7" s="96">
        <f>SUMIFS(table!$S:$S,table!$B:$B,年推移!$A$2,table!$D:$D,J$4,table!$E:$E,$A7)</f>
        <v>3.5599999999999996</v>
      </c>
      <c r="K7" s="96">
        <f>SUMIFS(table!$S:$S,table!$B:$B,年推移!$A$2,table!$D:$D,K$4,table!$E:$E,$A7)</f>
        <v>1.3340000000000001</v>
      </c>
      <c r="L7" s="96">
        <f>SUMIFS(table!$S:$S,table!$B:$B,年推移!$A$2,table!$D:$D,L$4,table!$E:$E,$A7)</f>
        <v>0.83800000000000008</v>
      </c>
      <c r="M7" s="96">
        <f>SUMIFS(table!$S:$S,table!$B:$B,年推移!$A$2,table!$D:$D,M$4,table!$E:$E,$A7)</f>
        <v>0.48160000000000003</v>
      </c>
      <c r="N7" s="96">
        <f>SUMIFS(table!$S:$S,table!$B:$B,年推移!$A$2,table!$D:$D,N$4,table!$E:$E,$A7)</f>
        <v>0.60599999999999998</v>
      </c>
      <c r="O7" s="96">
        <f>SUMIFS(table!$S:$S,table!$B:$B,年推移!$A$2,table!$D:$D,O$4,table!$E:$E,$A7)</f>
        <v>3.4172999999999996</v>
      </c>
      <c r="P7" s="96">
        <f>SUMIFS(table!$S:$S,table!$B:$B,年推移!$A$2,table!$D:$D,P$4,table!$E:$E,$A7)</f>
        <v>4.1379999999999999</v>
      </c>
      <c r="Q7" s="96">
        <f>SUMIFS(table!$S:$S,table!$B:$B,年推移!$A$2,table!$D:$D,Q$4,table!$E:$E,$A7)</f>
        <v>0</v>
      </c>
      <c r="R7" s="96">
        <f>SUMIFS(table!$S:$S,table!$B:$B,年推移!$A$2,table!$D:$D,R$4,table!$E:$E,$A7)</f>
        <v>0</v>
      </c>
      <c r="S7" s="96">
        <f>SUMIFS(table!$S:$S,table!$B:$B,年推移!$A$2,table!$D:$D,S$4,table!$E:$E,$A7)</f>
        <v>0</v>
      </c>
      <c r="T7" s="96">
        <f>SUMIFS(table!$S:$S,table!$B:$B,年推移!$A$2,table!$D:$D,T$4,table!$E:$E,$A7)</f>
        <v>0</v>
      </c>
      <c r="U7" s="96">
        <f>SUMIFS(table!$S:$S,table!$B:$B,年推移!$A$2,table!$D:$D,U$4,table!$E:$E,$A7)</f>
        <v>0</v>
      </c>
      <c r="V7" s="96">
        <f>SUMIFS(table!$S:$S,table!$B:$B,年推移!$A$2,table!$D:$D,V$4,table!$E:$E,$A7)</f>
        <v>0</v>
      </c>
    </row>
    <row r="8" spans="1:24" s="4" customFormat="1">
      <c r="A8" s="94">
        <v>4</v>
      </c>
      <c r="B8" s="129" t="s">
        <v>23</v>
      </c>
      <c r="C8" s="129"/>
      <c r="D8" s="68" t="s">
        <v>13</v>
      </c>
      <c r="E8" s="96">
        <f>SUMIFS(table!$S:$S,table!$B:$B,年推移!$A$2,table!$D:$D,E$4,table!$E:$E,$A8)</f>
        <v>25.2</v>
      </c>
      <c r="F8" s="96">
        <f>SUMIFS(table!$S:$S,table!$B:$B,年推移!$A$2,table!$D:$D,F$4,table!$E:$E,$A8)</f>
        <v>0.5</v>
      </c>
      <c r="G8" s="96">
        <f>SUMIFS(table!$S:$S,table!$B:$B,年推移!$A$2,table!$D:$D,G$4,table!$E:$E,$A8)</f>
        <v>0</v>
      </c>
      <c r="H8" s="96">
        <f>SUMIFS(table!$S:$S,table!$B:$B,年推移!$A$2,table!$D:$D,H$4,table!$E:$E,$A8)</f>
        <v>0</v>
      </c>
      <c r="I8" s="96">
        <f>SUMIFS(table!$S:$S,table!$B:$B,年推移!$A$2,table!$D:$D,I$4,table!$E:$E,$A8)</f>
        <v>0</v>
      </c>
      <c r="J8" s="96">
        <f>SUMIFS(table!$S:$S,table!$B:$B,年推移!$A$2,table!$D:$D,J$4,table!$E:$E,$A8)</f>
        <v>0</v>
      </c>
      <c r="K8" s="96">
        <f>SUMIFS(table!$S:$S,table!$B:$B,年推移!$A$2,table!$D:$D,K$4,table!$E:$E,$A8)</f>
        <v>0</v>
      </c>
      <c r="L8" s="96">
        <f>SUMIFS(table!$S:$S,table!$B:$B,年推移!$A$2,table!$D:$D,L$4,table!$E:$E,$A8)</f>
        <v>0</v>
      </c>
      <c r="M8" s="96">
        <f>SUMIFS(table!$S:$S,table!$B:$B,年推移!$A$2,table!$D:$D,M$4,table!$E:$E,$A8)</f>
        <v>0</v>
      </c>
      <c r="N8" s="96">
        <f>SUMIFS(table!$S:$S,table!$B:$B,年推移!$A$2,table!$D:$D,N$4,table!$E:$E,$A8)</f>
        <v>0</v>
      </c>
      <c r="O8" s="96">
        <f>SUMIFS(table!$S:$S,table!$B:$B,年推移!$A$2,table!$D:$D,O$4,table!$E:$E,$A8)</f>
        <v>0</v>
      </c>
      <c r="P8" s="96">
        <f>SUMIFS(table!$S:$S,table!$B:$B,年推移!$A$2,table!$D:$D,P$4,table!$E:$E,$A8)</f>
        <v>0</v>
      </c>
      <c r="Q8" s="96">
        <f>SUMIFS(table!$S:$S,table!$B:$B,年推移!$A$2,table!$D:$D,Q$4,table!$E:$E,$A8)</f>
        <v>0</v>
      </c>
      <c r="R8" s="96">
        <f>SUMIFS(table!$S:$S,table!$B:$B,年推移!$A$2,table!$D:$D,R$4,table!$E:$E,$A8)</f>
        <v>0</v>
      </c>
      <c r="S8" s="96">
        <f>SUMIFS(table!$S:$S,table!$B:$B,年推移!$A$2,table!$D:$D,S$4,table!$E:$E,$A8)</f>
        <v>0</v>
      </c>
      <c r="T8" s="96">
        <f>SUMIFS(table!$S:$S,table!$B:$B,年推移!$A$2,table!$D:$D,T$4,table!$E:$E,$A8)</f>
        <v>0</v>
      </c>
      <c r="U8" s="96">
        <f>SUMIFS(table!$S:$S,table!$B:$B,年推移!$A$2,table!$D:$D,U$4,table!$E:$E,$A8)</f>
        <v>0</v>
      </c>
      <c r="V8" s="96">
        <f>SUMIFS(table!$S:$S,table!$B:$B,年推移!$A$2,table!$D:$D,V$4,table!$E:$E,$A8)</f>
        <v>0</v>
      </c>
    </row>
    <row r="9" spans="1:24" s="4" customFormat="1">
      <c r="A9" s="94">
        <v>5</v>
      </c>
      <c r="B9" s="129" t="s">
        <v>14</v>
      </c>
      <c r="C9" s="129"/>
      <c r="D9" s="68" t="s">
        <v>24</v>
      </c>
      <c r="E9" s="96">
        <f>SUMIFS(table!$S:$S,table!$B:$B,年推移!$A$2,table!$D:$D,E$4,table!$E:$E,$A9)</f>
        <v>39.442999999999998</v>
      </c>
      <c r="F9" s="96">
        <f>SUMIFS(table!$S:$S,table!$B:$B,年推移!$A$2,table!$D:$D,F$4,table!$E:$E,$A9)</f>
        <v>36.545999999999999</v>
      </c>
      <c r="G9" s="96">
        <f>SUMIFS(table!$S:$S,table!$B:$B,年推移!$A$2,table!$D:$D,G$4,table!$E:$E,$A9)</f>
        <v>37.401400000000002</v>
      </c>
      <c r="H9" s="96">
        <f>SUMIFS(table!$S:$S,table!$B:$B,年推移!$A$2,table!$D:$D,H$4,table!$E:$E,$A9)</f>
        <v>43.718199999999996</v>
      </c>
      <c r="I9" s="96">
        <f>SUMIFS(table!$S:$S,table!$B:$B,年推移!$A$2,table!$D:$D,I$4,table!$E:$E,$A9)</f>
        <v>43.637899999999995</v>
      </c>
      <c r="J9" s="96">
        <f>SUMIFS(table!$S:$S,table!$B:$B,年推移!$A$2,table!$D:$D,J$4,table!$E:$E,$A9)</f>
        <v>43.405099999999997</v>
      </c>
      <c r="K9" s="96">
        <f>SUMIFS(table!$S:$S,table!$B:$B,年推移!$A$2,table!$D:$D,K$4,table!$E:$E,$A9)</f>
        <v>43.873999999999995</v>
      </c>
      <c r="L9" s="96">
        <f>SUMIFS(table!$S:$S,table!$B:$B,年推移!$A$2,table!$D:$D,L$4,table!$E:$E,$A9)</f>
        <v>42.399799999999999</v>
      </c>
      <c r="M9" s="96">
        <f>SUMIFS(table!$S:$S,table!$B:$B,年推移!$A$2,table!$D:$D,M$4,table!$E:$E,$A9)</f>
        <v>34.335199999999993</v>
      </c>
      <c r="N9" s="96">
        <f>SUMIFS(table!$S:$S,table!$B:$B,年推移!$A$2,table!$D:$D,N$4,table!$E:$E,$A9)</f>
        <v>13.860399999999998</v>
      </c>
      <c r="O9" s="96">
        <f>SUMIFS(table!$S:$S,table!$B:$B,年推移!$A$2,table!$D:$D,O$4,table!$E:$E,$A9)</f>
        <v>13.970999999999997</v>
      </c>
      <c r="P9" s="96">
        <f>SUMIFS(table!$S:$S,table!$B:$B,年推移!$A$2,table!$D:$D,P$4,table!$E:$E,$A9)</f>
        <v>18.067999999999998</v>
      </c>
      <c r="Q9" s="96">
        <f>SUMIFS(table!$S:$S,table!$B:$B,年推移!$A$2,table!$D:$D,Q$4,table!$E:$E,$A9)</f>
        <v>0</v>
      </c>
      <c r="R9" s="96">
        <f>SUMIFS(table!$S:$S,table!$B:$B,年推移!$A$2,table!$D:$D,R$4,table!$E:$E,$A9)</f>
        <v>0</v>
      </c>
      <c r="S9" s="96">
        <f>SUMIFS(table!$S:$S,table!$B:$B,年推移!$A$2,table!$D:$D,S$4,table!$E:$E,$A9)</f>
        <v>0</v>
      </c>
      <c r="T9" s="96">
        <f>SUMIFS(table!$S:$S,table!$B:$B,年推移!$A$2,table!$D:$D,T$4,table!$E:$E,$A9)</f>
        <v>0</v>
      </c>
      <c r="U9" s="96">
        <f>SUMIFS(table!$S:$S,table!$B:$B,年推移!$A$2,table!$D:$D,U$4,table!$E:$E,$A9)</f>
        <v>0</v>
      </c>
      <c r="V9" s="96">
        <f>SUMIFS(table!$S:$S,table!$B:$B,年推移!$A$2,table!$D:$D,V$4,table!$E:$E,$A9)</f>
        <v>0</v>
      </c>
    </row>
    <row r="10" spans="1:24" s="4" customFormat="1">
      <c r="A10" s="94">
        <v>6</v>
      </c>
      <c r="B10" s="129" t="s">
        <v>15</v>
      </c>
      <c r="C10" s="129"/>
      <c r="D10" s="68" t="s">
        <v>25</v>
      </c>
      <c r="E10" s="96">
        <f>SUMIFS(table!$S:$S,table!$B:$B,年推移!$A$2,table!$D:$D,E$4,table!$E:$E,$A10)</f>
        <v>561.10500000000002</v>
      </c>
      <c r="F10" s="96">
        <f>SUMIFS(table!$S:$S,table!$B:$B,年推移!$A$2,table!$D:$D,F$4,table!$E:$E,$A10)</f>
        <v>526.10700000000008</v>
      </c>
      <c r="G10" s="96">
        <f>SUMIFS(table!$S:$S,table!$B:$B,年推移!$A$2,table!$D:$D,G$4,table!$E:$E,$A10)</f>
        <v>500.416</v>
      </c>
      <c r="H10" s="96">
        <f>SUMIFS(table!$S:$S,table!$B:$B,年推移!$A$2,table!$D:$D,H$4,table!$E:$E,$A10)</f>
        <v>548.31099999999992</v>
      </c>
      <c r="I10" s="96">
        <f>SUMIFS(table!$S:$S,table!$B:$B,年推移!$A$2,table!$D:$D,I$4,table!$E:$E,$A10)</f>
        <v>563.9815000000001</v>
      </c>
      <c r="J10" s="96">
        <f>SUMIFS(table!$S:$S,table!$B:$B,年推移!$A$2,table!$D:$D,J$4,table!$E:$E,$A10)</f>
        <v>550.09100000000012</v>
      </c>
      <c r="K10" s="96">
        <f>SUMIFS(table!$S:$S,table!$B:$B,年推移!$A$2,table!$D:$D,K$4,table!$E:$E,$A10)</f>
        <v>451.48960000000011</v>
      </c>
      <c r="L10" s="96">
        <f>SUMIFS(table!$S:$S,table!$B:$B,年推移!$A$2,table!$D:$D,L$4,table!$E:$E,$A10)</f>
        <v>290.78800000000001</v>
      </c>
      <c r="M10" s="96">
        <f>SUMIFS(table!$S:$S,table!$B:$B,年推移!$A$2,table!$D:$D,M$4,table!$E:$E,$A10)</f>
        <v>300.94679999999994</v>
      </c>
      <c r="N10" s="96">
        <f>SUMIFS(table!$S:$S,table!$B:$B,年推移!$A$2,table!$D:$D,N$4,table!$E:$E,$A10)</f>
        <v>303.22300000000001</v>
      </c>
      <c r="O10" s="96">
        <f>SUMIFS(table!$S:$S,table!$B:$B,年推移!$A$2,table!$D:$D,O$4,table!$E:$E,$A10)</f>
        <v>301.68700000000001</v>
      </c>
      <c r="P10" s="96">
        <f>SUMIFS(table!$S:$S,table!$B:$B,年推移!$A$2,table!$D:$D,P$4,table!$E:$E,$A10)</f>
        <v>306.42100000000005</v>
      </c>
      <c r="Q10" s="96">
        <f>SUMIFS(table!$S:$S,table!$B:$B,年推移!$A$2,table!$D:$D,Q$4,table!$E:$E,$A10)</f>
        <v>0</v>
      </c>
      <c r="R10" s="96">
        <f>SUMIFS(table!$S:$S,table!$B:$B,年推移!$A$2,table!$D:$D,R$4,table!$E:$E,$A10)</f>
        <v>0</v>
      </c>
      <c r="S10" s="96">
        <f>SUMIFS(table!$S:$S,table!$B:$B,年推移!$A$2,table!$D:$D,S$4,table!$E:$E,$A10)</f>
        <v>0</v>
      </c>
      <c r="T10" s="96">
        <f>SUMIFS(table!$S:$S,table!$B:$B,年推移!$A$2,table!$D:$D,T$4,table!$E:$E,$A10)</f>
        <v>0</v>
      </c>
      <c r="U10" s="96">
        <f>SUMIFS(table!$S:$S,table!$B:$B,年推移!$A$2,table!$D:$D,U$4,table!$E:$E,$A10)</f>
        <v>0</v>
      </c>
      <c r="V10" s="96">
        <f>SUMIFS(table!$S:$S,table!$B:$B,年推移!$A$2,table!$D:$D,V$4,table!$E:$E,$A10)</f>
        <v>0</v>
      </c>
    </row>
    <row r="11" spans="1:24" s="4" customFormat="1">
      <c r="A11" s="94">
        <v>7</v>
      </c>
      <c r="B11" s="129" t="s">
        <v>26</v>
      </c>
      <c r="C11" s="129"/>
      <c r="D11" s="68" t="s">
        <v>27</v>
      </c>
      <c r="E11" s="96">
        <f>SUMIFS(table!$S:$S,table!$B:$B,年推移!$A$2,table!$D:$D,E$4,table!$E:$E,$A11)</f>
        <v>5601.57</v>
      </c>
      <c r="F11" s="96">
        <f>SUMIFS(table!$S:$S,table!$B:$B,年推移!$A$2,table!$D:$D,F$4,table!$E:$E,$A11)</f>
        <v>5349.2000000000007</v>
      </c>
      <c r="G11" s="96">
        <f>SUMIFS(table!$S:$S,table!$B:$B,年推移!$A$2,table!$D:$D,G$4,table!$E:$E,$A11)</f>
        <v>5109.4457999999995</v>
      </c>
      <c r="H11" s="96">
        <f>SUMIFS(table!$S:$S,table!$B:$B,年推移!$A$2,table!$D:$D,H$4,table!$E:$E,$A11)</f>
        <v>5344.0360000000001</v>
      </c>
      <c r="I11" s="96">
        <f>SUMIFS(table!$S:$S,table!$B:$B,年推移!$A$2,table!$D:$D,I$4,table!$E:$E,$A11)</f>
        <v>5359.9749999999995</v>
      </c>
      <c r="J11" s="96">
        <f>SUMIFS(table!$S:$S,table!$B:$B,年推移!$A$2,table!$D:$D,J$4,table!$E:$E,$A11)</f>
        <v>5331.4559999999983</v>
      </c>
      <c r="K11" s="96">
        <f>SUMIFS(table!$S:$S,table!$B:$B,年推移!$A$2,table!$D:$D,K$4,table!$E:$E,$A11)</f>
        <v>6161.8770000000004</v>
      </c>
      <c r="L11" s="96">
        <f>SUMIFS(table!$S:$S,table!$B:$B,年推移!$A$2,table!$D:$D,L$4,table!$E:$E,$A11)</f>
        <v>7059.5840000000017</v>
      </c>
      <c r="M11" s="96">
        <f>SUMIFS(table!$S:$S,table!$B:$B,年推移!$A$2,table!$D:$D,M$4,table!$E:$E,$A11)</f>
        <v>7476.6049999999996</v>
      </c>
      <c r="N11" s="96">
        <f>SUMIFS(table!$S:$S,table!$B:$B,年推移!$A$2,table!$D:$D,N$4,table!$E:$E,$A11)</f>
        <v>7585.3150000000005</v>
      </c>
      <c r="O11" s="96">
        <f>SUMIFS(table!$S:$S,table!$B:$B,年推移!$A$2,table!$D:$D,O$4,table!$E:$E,$A11)</f>
        <v>7412.6320000000014</v>
      </c>
      <c r="P11" s="96">
        <f>SUMIFS(table!$S:$S,table!$B:$B,年推移!$A$2,table!$D:$D,P$4,table!$E:$E,$A11)</f>
        <v>7445.2499999999991</v>
      </c>
      <c r="Q11" s="96">
        <f>SUMIFS(table!$S:$S,table!$B:$B,年推移!$A$2,table!$D:$D,Q$4,table!$E:$E,$A11)</f>
        <v>0</v>
      </c>
      <c r="R11" s="96">
        <f>SUMIFS(table!$S:$S,table!$B:$B,年推移!$A$2,table!$D:$D,R$4,table!$E:$E,$A11)</f>
        <v>0</v>
      </c>
      <c r="S11" s="96">
        <f>SUMIFS(table!$S:$S,table!$B:$B,年推移!$A$2,table!$D:$D,S$4,table!$E:$E,$A11)</f>
        <v>0</v>
      </c>
      <c r="T11" s="96">
        <f>SUMIFS(table!$S:$S,table!$B:$B,年推移!$A$2,table!$D:$D,T$4,table!$E:$E,$A11)</f>
        <v>0</v>
      </c>
      <c r="U11" s="96">
        <f>SUMIFS(table!$S:$S,table!$B:$B,年推移!$A$2,table!$D:$D,U$4,table!$E:$E,$A11)</f>
        <v>0</v>
      </c>
      <c r="V11" s="96">
        <f>SUMIFS(table!$S:$S,table!$B:$B,年推移!$A$2,table!$D:$D,V$4,table!$E:$E,$A11)</f>
        <v>0</v>
      </c>
    </row>
    <row r="12" spans="1:24" s="4" customFormat="1">
      <c r="A12"/>
      <c r="B12"/>
      <c r="C12"/>
      <c r="D12"/>
      <c r="E12" s="97"/>
      <c r="F12" s="97"/>
      <c r="G12" s="97"/>
      <c r="H12" s="97"/>
      <c r="I12" s="97"/>
      <c r="J12" s="97"/>
      <c r="K12" s="97"/>
      <c r="L12" s="97"/>
      <c r="M12" s="97"/>
      <c r="N12"/>
      <c r="O12"/>
      <c r="P12"/>
      <c r="Q12"/>
      <c r="R12"/>
      <c r="S12"/>
      <c r="T12"/>
      <c r="U12"/>
      <c r="V12"/>
      <c r="W12"/>
      <c r="X12"/>
    </row>
    <row r="13" spans="1:24" s="4" customFormat="1">
      <c r="A13" s="94"/>
      <c r="B13" s="8" t="s">
        <v>109</v>
      </c>
      <c r="D13" s="13"/>
      <c r="E13" s="5">
        <v>7</v>
      </c>
      <c r="F13" s="5">
        <v>8</v>
      </c>
      <c r="G13" s="5">
        <v>9</v>
      </c>
      <c r="H13" s="5">
        <v>10</v>
      </c>
      <c r="I13" s="5">
        <v>11</v>
      </c>
      <c r="J13" s="5">
        <v>12</v>
      </c>
      <c r="K13" s="5">
        <v>13</v>
      </c>
      <c r="L13" s="5">
        <v>14</v>
      </c>
      <c r="M13" s="5">
        <v>15</v>
      </c>
      <c r="N13" s="5">
        <v>16</v>
      </c>
      <c r="O13" s="5">
        <v>17</v>
      </c>
      <c r="P13" s="5">
        <v>18</v>
      </c>
    </row>
    <row r="14" spans="1:24" s="4" customFormat="1">
      <c r="A14" s="94"/>
      <c r="B14" s="160"/>
      <c r="C14" s="161"/>
      <c r="D14" s="68"/>
      <c r="E14" s="68">
        <f t="shared" ref="E14:V14" si="1">E4</f>
        <v>2013</v>
      </c>
      <c r="F14" s="68">
        <f t="shared" si="1"/>
        <v>2014</v>
      </c>
      <c r="G14" s="68">
        <f t="shared" si="1"/>
        <v>2015</v>
      </c>
      <c r="H14" s="68">
        <f t="shared" si="1"/>
        <v>2016</v>
      </c>
      <c r="I14" s="68">
        <f t="shared" si="1"/>
        <v>2017</v>
      </c>
      <c r="J14" s="68">
        <f t="shared" si="1"/>
        <v>2018</v>
      </c>
      <c r="K14" s="68">
        <f t="shared" si="1"/>
        <v>2019</v>
      </c>
      <c r="L14" s="68">
        <f t="shared" si="1"/>
        <v>2020</v>
      </c>
      <c r="M14" s="68">
        <f t="shared" si="1"/>
        <v>2021</v>
      </c>
      <c r="N14" s="68">
        <f t="shared" si="1"/>
        <v>2022</v>
      </c>
      <c r="O14" s="68">
        <f t="shared" si="1"/>
        <v>2023</v>
      </c>
      <c r="P14" s="68">
        <f t="shared" si="1"/>
        <v>2024</v>
      </c>
      <c r="Q14" s="68">
        <f t="shared" si="1"/>
        <v>2025</v>
      </c>
      <c r="R14" s="68">
        <f t="shared" si="1"/>
        <v>2026</v>
      </c>
      <c r="S14" s="68">
        <f t="shared" si="1"/>
        <v>2027</v>
      </c>
      <c r="T14" s="68">
        <f t="shared" si="1"/>
        <v>2028</v>
      </c>
      <c r="U14" s="68">
        <f t="shared" si="1"/>
        <v>2029</v>
      </c>
      <c r="V14" s="68">
        <f t="shared" si="1"/>
        <v>2030</v>
      </c>
    </row>
    <row r="15" spans="1:24" s="4" customFormat="1">
      <c r="A15" s="94">
        <v>1</v>
      </c>
      <c r="B15" s="129" t="s">
        <v>111</v>
      </c>
      <c r="C15" s="129"/>
      <c r="D15" s="68" t="s">
        <v>112</v>
      </c>
      <c r="E15" s="96">
        <v>2.3216600000000001</v>
      </c>
      <c r="F15" s="96">
        <v>2.3216600000000001</v>
      </c>
      <c r="G15" s="96">
        <v>2.3216600000000001</v>
      </c>
      <c r="H15" s="96">
        <v>2.3216600000000001</v>
      </c>
      <c r="I15" s="96">
        <v>2.3216600000000001</v>
      </c>
      <c r="J15" s="96">
        <v>2.3216600000000001</v>
      </c>
      <c r="K15" s="96">
        <v>2.3216600000000001</v>
      </c>
      <c r="L15" s="96">
        <v>2.3216600000000001</v>
      </c>
      <c r="M15" s="96">
        <v>2.3216600000000001</v>
      </c>
      <c r="N15" s="96">
        <v>2.3199999999999998</v>
      </c>
      <c r="O15" s="96">
        <v>2.3216600000000001</v>
      </c>
      <c r="P15" s="96">
        <v>2.3216600000000001</v>
      </c>
      <c r="Q15" s="96">
        <v>2.3216600000000001</v>
      </c>
      <c r="R15" s="96">
        <v>2.3216600000000001</v>
      </c>
      <c r="S15" s="96">
        <v>2.3216600000000001</v>
      </c>
      <c r="T15" s="96">
        <v>2.3216600000000001</v>
      </c>
      <c r="U15" s="96">
        <v>2.3216600000000001</v>
      </c>
      <c r="V15" s="96">
        <v>2.3216600000000001</v>
      </c>
    </row>
    <row r="16" spans="1:24" s="4" customFormat="1">
      <c r="A16" s="94">
        <v>2</v>
      </c>
      <c r="B16" s="129" t="s">
        <v>21</v>
      </c>
      <c r="C16" s="129"/>
      <c r="D16" s="68" t="s">
        <v>112</v>
      </c>
      <c r="E16" s="96">
        <v>2.4894833333333337</v>
      </c>
      <c r="F16" s="96">
        <v>2.4894833333333337</v>
      </c>
      <c r="G16" s="96">
        <v>2.4894833333333337</v>
      </c>
      <c r="H16" s="96">
        <v>2.4894833333333337</v>
      </c>
      <c r="I16" s="96">
        <v>2.4894833333333337</v>
      </c>
      <c r="J16" s="96">
        <v>2.4894833333333337</v>
      </c>
      <c r="K16" s="96">
        <v>2.4894833333333337</v>
      </c>
      <c r="L16" s="96">
        <v>2.4894833333333337</v>
      </c>
      <c r="M16" s="96">
        <v>2.4894833333333337</v>
      </c>
      <c r="N16" s="96">
        <v>2.4900000000000002</v>
      </c>
      <c r="O16" s="96">
        <v>2.4894833333333337</v>
      </c>
      <c r="P16" s="96">
        <v>2.4894833333333337</v>
      </c>
      <c r="Q16" s="96">
        <v>2.4894833333333337</v>
      </c>
      <c r="R16" s="96">
        <v>2.4894833333333337</v>
      </c>
      <c r="S16" s="96">
        <v>2.4894833333333337</v>
      </c>
      <c r="T16" s="96">
        <v>2.4894833333333337</v>
      </c>
      <c r="U16" s="96">
        <v>2.4894833333333337</v>
      </c>
      <c r="V16" s="96">
        <v>2.4894833333333337</v>
      </c>
    </row>
    <row r="17" spans="1:23" s="4" customFormat="1">
      <c r="A17" s="94">
        <v>3</v>
      </c>
      <c r="B17" s="129" t="s">
        <v>22</v>
      </c>
      <c r="C17" s="129"/>
      <c r="D17" s="68" t="s">
        <v>112</v>
      </c>
      <c r="E17" s="96">
        <v>2.5849633333333339</v>
      </c>
      <c r="F17" s="96">
        <v>2.5849633333333339</v>
      </c>
      <c r="G17" s="96">
        <v>2.5849633333333339</v>
      </c>
      <c r="H17" s="96">
        <v>2.5849633333333339</v>
      </c>
      <c r="I17" s="96">
        <v>2.5849633333333339</v>
      </c>
      <c r="J17" s="96">
        <v>2.5849633333333339</v>
      </c>
      <c r="K17" s="96">
        <v>2.5849633333333339</v>
      </c>
      <c r="L17" s="96">
        <v>2.5849633333333339</v>
      </c>
      <c r="M17" s="96">
        <v>2.5849633333333339</v>
      </c>
      <c r="N17" s="96">
        <v>2.58</v>
      </c>
      <c r="O17" s="96">
        <v>2.5849633333333339</v>
      </c>
      <c r="P17" s="96">
        <v>2.5849633333333339</v>
      </c>
      <c r="Q17" s="96">
        <v>2.5849633333333339</v>
      </c>
      <c r="R17" s="96">
        <v>2.5849633333333339</v>
      </c>
      <c r="S17" s="96">
        <v>2.5849633333333339</v>
      </c>
      <c r="T17" s="96">
        <v>2.5849633333333339</v>
      </c>
      <c r="U17" s="96">
        <v>2.5849633333333339</v>
      </c>
      <c r="V17" s="96">
        <v>2.5849633333333339</v>
      </c>
    </row>
    <row r="18" spans="1:23" s="4" customFormat="1">
      <c r="A18" s="94">
        <v>4</v>
      </c>
      <c r="B18" s="129" t="s">
        <v>23</v>
      </c>
      <c r="C18" s="129"/>
      <c r="D18" s="68" t="s">
        <v>112</v>
      </c>
      <c r="E18" s="96">
        <v>2.7096300000000002</v>
      </c>
      <c r="F18" s="96">
        <v>2.7096300000000002</v>
      </c>
      <c r="G18" s="96">
        <v>2.7096300000000002</v>
      </c>
      <c r="H18" s="96">
        <v>2.7096300000000002</v>
      </c>
      <c r="I18" s="96">
        <v>2.7096300000000002</v>
      </c>
      <c r="J18" s="96">
        <v>2.7096300000000002</v>
      </c>
      <c r="K18" s="96">
        <v>2.7096300000000002</v>
      </c>
      <c r="L18" s="96">
        <v>2.7096300000000002</v>
      </c>
      <c r="M18" s="96">
        <v>2.7096300000000002</v>
      </c>
      <c r="N18" s="96">
        <v>2.71</v>
      </c>
      <c r="O18" s="96">
        <v>2.7096300000000002</v>
      </c>
      <c r="P18" s="96">
        <v>2.7096300000000002</v>
      </c>
      <c r="Q18" s="96">
        <v>2.7096300000000002</v>
      </c>
      <c r="R18" s="96">
        <v>2.7096300000000002</v>
      </c>
      <c r="S18" s="96">
        <v>2.7096300000000002</v>
      </c>
      <c r="T18" s="96">
        <v>2.7096300000000002</v>
      </c>
      <c r="U18" s="96">
        <v>2.7096300000000002</v>
      </c>
      <c r="V18" s="96">
        <v>2.7096300000000002</v>
      </c>
    </row>
    <row r="19" spans="1:23" s="4" customFormat="1">
      <c r="A19" s="94">
        <v>5</v>
      </c>
      <c r="B19" s="129" t="s">
        <v>14</v>
      </c>
      <c r="C19" s="129"/>
      <c r="D19" s="68" t="s">
        <v>112</v>
      </c>
      <c r="E19" s="96">
        <v>2.9988933333333332</v>
      </c>
      <c r="F19" s="96">
        <v>2.9988933333333332</v>
      </c>
      <c r="G19" s="96">
        <v>2.9988933333333332</v>
      </c>
      <c r="H19" s="96">
        <v>2.9988933333333332</v>
      </c>
      <c r="I19" s="96">
        <v>2.9988933333333332</v>
      </c>
      <c r="J19" s="96">
        <v>2.9988933333333332</v>
      </c>
      <c r="K19" s="96">
        <v>2.9988933333333332</v>
      </c>
      <c r="L19" s="96">
        <v>2.9988933333333332</v>
      </c>
      <c r="M19" s="96">
        <v>2.9988933333333332</v>
      </c>
      <c r="N19" s="96">
        <v>3</v>
      </c>
      <c r="O19" s="96">
        <v>2.9988933333333332</v>
      </c>
      <c r="P19" s="96">
        <v>2.9988933333333332</v>
      </c>
      <c r="Q19" s="96">
        <v>2.9988933333333332</v>
      </c>
      <c r="R19" s="96">
        <v>2.9988933333333332</v>
      </c>
      <c r="S19" s="96">
        <v>2.9988933333333332</v>
      </c>
      <c r="T19" s="96">
        <v>2.9988933333333332</v>
      </c>
      <c r="U19" s="96">
        <v>2.9988933333333332</v>
      </c>
      <c r="V19" s="96">
        <v>2.9988933333333332</v>
      </c>
    </row>
    <row r="20" spans="1:23" s="4" customFormat="1">
      <c r="A20" s="94">
        <v>6</v>
      </c>
      <c r="B20" s="129" t="s">
        <v>15</v>
      </c>
      <c r="C20" s="129"/>
      <c r="D20" s="68" t="s">
        <v>112</v>
      </c>
      <c r="E20" s="96">
        <v>2.2905000000000002</v>
      </c>
      <c r="F20" s="96">
        <v>2.2905000000000002</v>
      </c>
      <c r="G20" s="96">
        <v>2.2905000000000002</v>
      </c>
      <c r="H20" s="96">
        <v>2.2905000000000002</v>
      </c>
      <c r="I20" s="96">
        <v>2.2905000000000002</v>
      </c>
      <c r="J20" s="96">
        <v>2.2905000000000002</v>
      </c>
      <c r="K20" s="96">
        <v>2.2905000000000002</v>
      </c>
      <c r="L20" s="96">
        <v>2.2905000000000002</v>
      </c>
      <c r="M20" s="96">
        <v>2.2905000000000002</v>
      </c>
      <c r="N20" s="96">
        <v>2.23</v>
      </c>
      <c r="O20" s="96">
        <v>2.2905000000000002</v>
      </c>
      <c r="P20" s="96">
        <v>2.2905000000000002</v>
      </c>
      <c r="Q20" s="96">
        <v>2.2905000000000002</v>
      </c>
      <c r="R20" s="96">
        <v>2.2905000000000002</v>
      </c>
      <c r="S20" s="96">
        <v>2.2905000000000002</v>
      </c>
      <c r="T20" s="96">
        <v>2.2905000000000002</v>
      </c>
      <c r="U20" s="96">
        <v>2.2905000000000002</v>
      </c>
      <c r="V20" s="96">
        <v>2.2905000000000002</v>
      </c>
    </row>
    <row r="21" spans="1:23" s="4" customFormat="1">
      <c r="A21" s="94">
        <v>7</v>
      </c>
      <c r="B21" s="129" t="s">
        <v>26</v>
      </c>
      <c r="C21" s="129"/>
      <c r="D21" s="68" t="s">
        <v>115</v>
      </c>
      <c r="E21" s="96">
        <v>0.45</v>
      </c>
      <c r="F21" s="96">
        <v>0.52200000000000002</v>
      </c>
      <c r="G21" s="96">
        <v>0.53100000000000003</v>
      </c>
      <c r="H21" s="96">
        <v>0.50900000000000001</v>
      </c>
      <c r="I21" s="96">
        <v>0.50900000000000001</v>
      </c>
      <c r="J21" s="96">
        <v>0.435</v>
      </c>
      <c r="K21" s="96">
        <v>0.35199999999999998</v>
      </c>
      <c r="L21" s="96">
        <v>0.34</v>
      </c>
      <c r="M21" s="96">
        <v>0.36200000000000004</v>
      </c>
      <c r="N21" s="96">
        <v>0.29899999999999999</v>
      </c>
      <c r="O21" s="96">
        <f t="shared" ref="O21:V21" si="2">N21</f>
        <v>0.29899999999999999</v>
      </c>
      <c r="P21" s="96">
        <f t="shared" si="2"/>
        <v>0.29899999999999999</v>
      </c>
      <c r="Q21" s="96">
        <f t="shared" si="2"/>
        <v>0.29899999999999999</v>
      </c>
      <c r="R21" s="96">
        <f t="shared" si="2"/>
        <v>0.29899999999999999</v>
      </c>
      <c r="S21" s="96">
        <f t="shared" si="2"/>
        <v>0.29899999999999999</v>
      </c>
      <c r="T21" s="96">
        <f t="shared" si="2"/>
        <v>0.29899999999999999</v>
      </c>
      <c r="U21" s="96">
        <f t="shared" si="2"/>
        <v>0.29899999999999999</v>
      </c>
      <c r="V21" s="96">
        <f t="shared" si="2"/>
        <v>0.29899999999999999</v>
      </c>
    </row>
    <row r="22" spans="1:23" s="4" customForma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4" customFormat="1">
      <c r="A23" s="94"/>
      <c r="B23" s="8" t="s">
        <v>110</v>
      </c>
      <c r="D23" s="13"/>
      <c r="E23" s="5">
        <v>7</v>
      </c>
      <c r="F23" s="5">
        <v>8</v>
      </c>
      <c r="G23" s="5">
        <v>9</v>
      </c>
      <c r="H23" s="5">
        <v>10</v>
      </c>
      <c r="I23" s="5">
        <v>11</v>
      </c>
      <c r="J23" s="5">
        <v>12</v>
      </c>
      <c r="K23" s="5">
        <v>13</v>
      </c>
      <c r="L23" s="5">
        <v>14</v>
      </c>
      <c r="M23" s="5">
        <v>15</v>
      </c>
      <c r="N23" s="5">
        <v>16</v>
      </c>
      <c r="O23" s="5">
        <v>17</v>
      </c>
      <c r="P23" s="5">
        <v>18</v>
      </c>
    </row>
    <row r="24" spans="1:23" s="4" customFormat="1">
      <c r="A24" s="94"/>
      <c r="B24" s="160"/>
      <c r="C24" s="161"/>
      <c r="D24" s="68"/>
      <c r="E24" s="68">
        <f t="shared" ref="E24:V24" si="3">E14</f>
        <v>2013</v>
      </c>
      <c r="F24" s="68">
        <f t="shared" si="3"/>
        <v>2014</v>
      </c>
      <c r="G24" s="68">
        <f t="shared" si="3"/>
        <v>2015</v>
      </c>
      <c r="H24" s="68">
        <f t="shared" si="3"/>
        <v>2016</v>
      </c>
      <c r="I24" s="68">
        <f t="shared" si="3"/>
        <v>2017</v>
      </c>
      <c r="J24" s="68">
        <f t="shared" si="3"/>
        <v>2018</v>
      </c>
      <c r="K24" s="68">
        <f t="shared" si="3"/>
        <v>2019</v>
      </c>
      <c r="L24" s="68">
        <f t="shared" si="3"/>
        <v>2020</v>
      </c>
      <c r="M24" s="68">
        <f t="shared" si="3"/>
        <v>2021</v>
      </c>
      <c r="N24" s="68">
        <f t="shared" si="3"/>
        <v>2022</v>
      </c>
      <c r="O24" s="68">
        <f t="shared" si="3"/>
        <v>2023</v>
      </c>
      <c r="P24" s="68">
        <f t="shared" si="3"/>
        <v>2024</v>
      </c>
      <c r="Q24" s="68">
        <f t="shared" si="3"/>
        <v>2025</v>
      </c>
      <c r="R24" s="68">
        <f t="shared" si="3"/>
        <v>2026</v>
      </c>
      <c r="S24" s="68">
        <f t="shared" si="3"/>
        <v>2027</v>
      </c>
      <c r="T24" s="68">
        <f t="shared" si="3"/>
        <v>2028</v>
      </c>
      <c r="U24" s="68">
        <f t="shared" si="3"/>
        <v>2029</v>
      </c>
      <c r="V24" s="68">
        <f t="shared" si="3"/>
        <v>2030</v>
      </c>
    </row>
    <row r="25" spans="1:23" s="4" customFormat="1">
      <c r="A25" s="94">
        <v>1</v>
      </c>
      <c r="B25" s="129" t="s">
        <v>12</v>
      </c>
      <c r="C25" s="129"/>
      <c r="D25" s="68"/>
      <c r="E25" s="96">
        <f t="shared" ref="E25:I25" si="4">IF(E5*E15=0,NA(),E5*E15)</f>
        <v>122.86456886000001</v>
      </c>
      <c r="F25" s="96">
        <f t="shared" si="4"/>
        <v>127.82363461999999</v>
      </c>
      <c r="G25" s="96">
        <f t="shared" si="4"/>
        <v>130.72965644200002</v>
      </c>
      <c r="H25" s="96">
        <f t="shared" si="4"/>
        <v>125.91731959400001</v>
      </c>
      <c r="I25" s="96">
        <f t="shared" si="4"/>
        <v>120.77902168200001</v>
      </c>
      <c r="J25" s="96">
        <f t="shared" ref="J25:M25" si="5">IF(J5*J15=0,NA(),J5*J15)</f>
        <v>128.19904704199999</v>
      </c>
      <c r="K25" s="96">
        <f t="shared" si="5"/>
        <v>133.423246374</v>
      </c>
      <c r="L25" s="96">
        <f t="shared" si="5"/>
        <v>136.151661206</v>
      </c>
      <c r="M25" s="96">
        <f t="shared" si="5"/>
        <v>144.31577859599997</v>
      </c>
      <c r="N25" s="96">
        <f t="shared" ref="N25:O25" si="6">IF(N5*N15=0,NA(),N5*N15)</f>
        <v>140.64466399999995</v>
      </c>
      <c r="O25" s="96">
        <f t="shared" si="6"/>
        <v>133.24424638800002</v>
      </c>
      <c r="P25" s="96">
        <f t="shared" ref="P25:V25" si="7">IF(P5*P15=0,NA(),P5*P15)</f>
        <v>136.25358208</v>
      </c>
      <c r="Q25" s="96" t="e">
        <f t="shared" si="7"/>
        <v>#N/A</v>
      </c>
      <c r="R25" s="96" t="e">
        <f t="shared" si="7"/>
        <v>#N/A</v>
      </c>
      <c r="S25" s="96" t="e">
        <f t="shared" si="7"/>
        <v>#N/A</v>
      </c>
      <c r="T25" s="96" t="e">
        <f t="shared" si="7"/>
        <v>#N/A</v>
      </c>
      <c r="U25" s="96" t="e">
        <f t="shared" si="7"/>
        <v>#N/A</v>
      </c>
      <c r="V25" s="96" t="e">
        <f t="shared" si="7"/>
        <v>#N/A</v>
      </c>
    </row>
    <row r="26" spans="1:23" s="4" customFormat="1">
      <c r="A26" s="94">
        <v>2</v>
      </c>
      <c r="B26" s="129" t="s">
        <v>21</v>
      </c>
      <c r="C26" s="129"/>
      <c r="D26" s="68"/>
      <c r="E26" s="96">
        <f t="shared" ref="E26:I26" si="8">IF(E6*E16=0,NA(),E6*E16)</f>
        <v>28.813280100000004</v>
      </c>
      <c r="F26" s="96">
        <f t="shared" si="8"/>
        <v>20.336589350000004</v>
      </c>
      <c r="G26" s="96">
        <f t="shared" si="8"/>
        <v>17.762463583333336</v>
      </c>
      <c r="H26" s="96">
        <f t="shared" si="8"/>
        <v>20.423721266666671</v>
      </c>
      <c r="I26" s="96">
        <f t="shared" si="8"/>
        <v>24.489047550000002</v>
      </c>
      <c r="J26" s="96">
        <f t="shared" ref="J26:M26" si="9">IF(J6*J16=0,NA(),J6*J16)</f>
        <v>19.412991033333338</v>
      </c>
      <c r="K26" s="96">
        <f t="shared" si="9"/>
        <v>19.424193708333341</v>
      </c>
      <c r="L26" s="96">
        <f t="shared" si="9"/>
        <v>22.853457000000002</v>
      </c>
      <c r="M26" s="96">
        <f t="shared" si="9"/>
        <v>26.440802483333339</v>
      </c>
      <c r="N26" s="96">
        <f t="shared" ref="N26:O26" si="10">IF(N6*N16=0,NA(),N6*N16)</f>
        <v>25.186350000000004</v>
      </c>
      <c r="O26" s="96">
        <f t="shared" si="10"/>
        <v>22.671724716666667</v>
      </c>
      <c r="P26" s="96">
        <f t="shared" ref="P26:V26" si="11">IF(P6*P16=0,NA(),P6*P16)</f>
        <v>4.0068234250000003</v>
      </c>
      <c r="Q26" s="96" t="e">
        <f t="shared" si="11"/>
        <v>#N/A</v>
      </c>
      <c r="R26" s="96" t="e">
        <f t="shared" si="11"/>
        <v>#N/A</v>
      </c>
      <c r="S26" s="96" t="e">
        <f t="shared" si="11"/>
        <v>#N/A</v>
      </c>
      <c r="T26" s="96" t="e">
        <f t="shared" si="11"/>
        <v>#N/A</v>
      </c>
      <c r="U26" s="96" t="e">
        <f t="shared" si="11"/>
        <v>#N/A</v>
      </c>
      <c r="V26" s="96" t="e">
        <f t="shared" si="11"/>
        <v>#N/A</v>
      </c>
    </row>
    <row r="27" spans="1:23" s="4" customFormat="1">
      <c r="A27" s="94">
        <v>3</v>
      </c>
      <c r="B27" s="129" t="s">
        <v>22</v>
      </c>
      <c r="C27" s="129"/>
      <c r="D27" s="68"/>
      <c r="E27" s="96">
        <f t="shared" ref="E27:I27" si="12">IF(E7*E17=0,NA(),E7*E17)</f>
        <v>15.530459706666671</v>
      </c>
      <c r="F27" s="96">
        <f t="shared" si="12"/>
        <v>15.251283666666671</v>
      </c>
      <c r="G27" s="96">
        <f t="shared" si="12"/>
        <v>9.1419813246666681</v>
      </c>
      <c r="H27" s="96">
        <f t="shared" si="12"/>
        <v>10.442734874000001</v>
      </c>
      <c r="I27" s="96">
        <f t="shared" si="12"/>
        <v>9.3412819976666679</v>
      </c>
      <c r="J27" s="96">
        <f t="shared" ref="J27:M27" si="13">IF(J7*J17=0,NA(),J7*J17)</f>
        <v>9.2024694666666687</v>
      </c>
      <c r="K27" s="96">
        <f t="shared" si="13"/>
        <v>3.4483410866666677</v>
      </c>
      <c r="L27" s="96">
        <f t="shared" si="13"/>
        <v>2.166199273333334</v>
      </c>
      <c r="M27" s="96">
        <f t="shared" si="13"/>
        <v>1.2449183413333338</v>
      </c>
      <c r="N27" s="96">
        <f t="shared" ref="N27:O27" si="14">IF(N7*N17=0,NA(),N7*N17)</f>
        <v>1.56348</v>
      </c>
      <c r="O27" s="96">
        <f t="shared" si="14"/>
        <v>8.8335951990000012</v>
      </c>
      <c r="P27" s="96">
        <f t="shared" ref="P27:V27" si="15">IF(P7*P17=0,NA(),P7*P17)</f>
        <v>10.696578273333335</v>
      </c>
      <c r="Q27" s="96" t="e">
        <f t="shared" si="15"/>
        <v>#N/A</v>
      </c>
      <c r="R27" s="96" t="e">
        <f t="shared" si="15"/>
        <v>#N/A</v>
      </c>
      <c r="S27" s="96" t="e">
        <f t="shared" si="15"/>
        <v>#N/A</v>
      </c>
      <c r="T27" s="96" t="e">
        <f t="shared" si="15"/>
        <v>#N/A</v>
      </c>
      <c r="U27" s="96" t="e">
        <f t="shared" si="15"/>
        <v>#N/A</v>
      </c>
      <c r="V27" s="96" t="e">
        <f t="shared" si="15"/>
        <v>#N/A</v>
      </c>
    </row>
    <row r="28" spans="1:23" s="4" customFormat="1">
      <c r="A28" s="94">
        <v>4</v>
      </c>
      <c r="B28" s="129" t="s">
        <v>23</v>
      </c>
      <c r="C28" s="129"/>
      <c r="D28" s="68"/>
      <c r="E28" s="96">
        <f t="shared" ref="E28:I28" si="16">IFERROR(E8*E18,0)</f>
        <v>68.282676000000009</v>
      </c>
      <c r="F28" s="96">
        <f t="shared" si="16"/>
        <v>1.3548150000000001</v>
      </c>
      <c r="G28" s="96">
        <f t="shared" si="16"/>
        <v>0</v>
      </c>
      <c r="H28" s="96">
        <f t="shared" si="16"/>
        <v>0</v>
      </c>
      <c r="I28" s="96">
        <f t="shared" si="16"/>
        <v>0</v>
      </c>
      <c r="J28" s="96">
        <f t="shared" ref="J28:M28" si="17">IFERROR(J8*J18,0)</f>
        <v>0</v>
      </c>
      <c r="K28" s="96">
        <f t="shared" si="17"/>
        <v>0</v>
      </c>
      <c r="L28" s="96">
        <f t="shared" si="17"/>
        <v>0</v>
      </c>
      <c r="M28" s="96">
        <f t="shared" si="17"/>
        <v>0</v>
      </c>
      <c r="N28" s="96">
        <f t="shared" ref="N28:O28" si="18">IFERROR(N8*N18,0)</f>
        <v>0</v>
      </c>
      <c r="O28" s="96">
        <f t="shared" si="18"/>
        <v>0</v>
      </c>
      <c r="P28" s="96">
        <f t="shared" ref="P28:V28" si="19">IFERROR(P8*P18,0)</f>
        <v>0</v>
      </c>
      <c r="Q28" s="96">
        <f t="shared" si="19"/>
        <v>0</v>
      </c>
      <c r="R28" s="96">
        <f t="shared" si="19"/>
        <v>0</v>
      </c>
      <c r="S28" s="96">
        <f t="shared" si="19"/>
        <v>0</v>
      </c>
      <c r="T28" s="96">
        <f t="shared" si="19"/>
        <v>0</v>
      </c>
      <c r="U28" s="96">
        <f t="shared" si="19"/>
        <v>0</v>
      </c>
      <c r="V28" s="96">
        <f t="shared" si="19"/>
        <v>0</v>
      </c>
    </row>
    <row r="29" spans="1:23" s="4" customFormat="1">
      <c r="A29" s="94">
        <v>5</v>
      </c>
      <c r="B29" s="129" t="s">
        <v>14</v>
      </c>
      <c r="C29" s="129"/>
      <c r="D29" s="68"/>
      <c r="E29" s="96">
        <f t="shared" ref="E29:I29" si="20">IF(E9*E19=0,NA(),E9*E19)</f>
        <v>118.28534974666665</v>
      </c>
      <c r="F29" s="96">
        <f t="shared" si="20"/>
        <v>109.59755575999999</v>
      </c>
      <c r="G29" s="96">
        <f t="shared" si="20"/>
        <v>112.16280911733334</v>
      </c>
      <c r="H29" s="96">
        <f t="shared" si="20"/>
        <v>131.1062185253333</v>
      </c>
      <c r="I29" s="96">
        <f t="shared" si="20"/>
        <v>130.86540739066663</v>
      </c>
      <c r="J29" s="96">
        <f t="shared" ref="J29:M29" si="21">IF(J9*J19=0,NA(),J9*J19)</f>
        <v>130.16726502266664</v>
      </c>
      <c r="K29" s="96">
        <f t="shared" si="21"/>
        <v>131.57344610666664</v>
      </c>
      <c r="L29" s="96">
        <f t="shared" si="21"/>
        <v>127.15247755466666</v>
      </c>
      <c r="M29" s="96">
        <f t="shared" si="21"/>
        <v>102.96760237866664</v>
      </c>
      <c r="N29" s="96">
        <f t="shared" ref="N29:O29" si="22">IF(N9*N19=0,NA(),N9*N19)</f>
        <v>41.581199999999995</v>
      </c>
      <c r="O29" s="96">
        <f t="shared" si="22"/>
        <v>41.897538759999989</v>
      </c>
      <c r="P29" s="96">
        <f t="shared" ref="P29:V29" si="23">IF(P9*P19=0,NA(),P9*P19)</f>
        <v>54.184004746666659</v>
      </c>
      <c r="Q29" s="96" t="e">
        <f t="shared" si="23"/>
        <v>#N/A</v>
      </c>
      <c r="R29" s="96" t="e">
        <f t="shared" si="23"/>
        <v>#N/A</v>
      </c>
      <c r="S29" s="96" t="e">
        <f t="shared" si="23"/>
        <v>#N/A</v>
      </c>
      <c r="T29" s="96" t="e">
        <f t="shared" si="23"/>
        <v>#N/A</v>
      </c>
      <c r="U29" s="96" t="e">
        <f t="shared" si="23"/>
        <v>#N/A</v>
      </c>
      <c r="V29" s="96" t="e">
        <f t="shared" si="23"/>
        <v>#N/A</v>
      </c>
    </row>
    <row r="30" spans="1:23" s="4" customFormat="1">
      <c r="A30" s="94">
        <v>6</v>
      </c>
      <c r="B30" s="129" t="s">
        <v>15</v>
      </c>
      <c r="C30" s="129"/>
      <c r="D30" s="68"/>
      <c r="E30" s="96">
        <f t="shared" ref="E30:I30" si="24">IF(E10*E20=0,NA(),E10*E20)</f>
        <v>1285.2110025000002</v>
      </c>
      <c r="F30" s="96">
        <f t="shared" si="24"/>
        <v>1205.0480835000003</v>
      </c>
      <c r="G30" s="96">
        <f t="shared" si="24"/>
        <v>1146.2028480000001</v>
      </c>
      <c r="H30" s="96">
        <f t="shared" si="24"/>
        <v>1255.9063455</v>
      </c>
      <c r="I30" s="96">
        <f t="shared" si="24"/>
        <v>1291.7996257500004</v>
      </c>
      <c r="J30" s="96">
        <f t="shared" ref="J30:M30" si="25">IF(J10*J20=0,NA(),J10*J20)</f>
        <v>1259.9834355000005</v>
      </c>
      <c r="K30" s="96">
        <f t="shared" si="25"/>
        <v>1034.1369288000003</v>
      </c>
      <c r="L30" s="96">
        <f t="shared" si="25"/>
        <v>666.04991400000006</v>
      </c>
      <c r="M30" s="96">
        <f t="shared" si="25"/>
        <v>689.31864539999992</v>
      </c>
      <c r="N30" s="96">
        <f t="shared" ref="N30:O30" si="26">IF(N10*N20=0,NA(),N10*N20)</f>
        <v>676.18729000000008</v>
      </c>
      <c r="O30" s="96">
        <f t="shared" si="26"/>
        <v>691.01407350000011</v>
      </c>
      <c r="P30" s="96">
        <f t="shared" ref="P30:V30" si="27">IF(P10*P20=0,NA(),P10*P20)</f>
        <v>701.85730050000018</v>
      </c>
      <c r="Q30" s="96" t="e">
        <f t="shared" si="27"/>
        <v>#N/A</v>
      </c>
      <c r="R30" s="96" t="e">
        <f t="shared" si="27"/>
        <v>#N/A</v>
      </c>
      <c r="S30" s="96" t="e">
        <f t="shared" si="27"/>
        <v>#N/A</v>
      </c>
      <c r="T30" s="96" t="e">
        <f t="shared" si="27"/>
        <v>#N/A</v>
      </c>
      <c r="U30" s="96" t="e">
        <f t="shared" si="27"/>
        <v>#N/A</v>
      </c>
      <c r="V30" s="96" t="e">
        <f t="shared" si="27"/>
        <v>#N/A</v>
      </c>
    </row>
    <row r="31" spans="1:23" s="4" customFormat="1">
      <c r="A31" s="94">
        <v>7</v>
      </c>
      <c r="B31" s="129" t="s">
        <v>26</v>
      </c>
      <c r="C31" s="129"/>
      <c r="D31" s="68"/>
      <c r="E31" s="96">
        <f t="shared" ref="E31:I31" si="28">IF(E11*E21=0,NA(),E11*E21)</f>
        <v>2520.7064999999998</v>
      </c>
      <c r="F31" s="96">
        <f t="shared" si="28"/>
        <v>2792.2824000000005</v>
      </c>
      <c r="G31" s="96">
        <f t="shared" si="28"/>
        <v>2713.1157198000001</v>
      </c>
      <c r="H31" s="96">
        <f t="shared" si="28"/>
        <v>2720.1143240000001</v>
      </c>
      <c r="I31" s="96">
        <f t="shared" si="28"/>
        <v>2728.2272749999997</v>
      </c>
      <c r="J31" s="96">
        <f t="shared" ref="J31:M31" si="29">IF(J11*J21=0,NA(),J11*J21)</f>
        <v>2319.1833599999991</v>
      </c>
      <c r="K31" s="96">
        <f t="shared" si="29"/>
        <v>2168.9807040000001</v>
      </c>
      <c r="L31" s="96">
        <f t="shared" si="29"/>
        <v>2400.2585600000007</v>
      </c>
      <c r="M31" s="96">
        <f t="shared" si="29"/>
        <v>2706.5310100000002</v>
      </c>
      <c r="N31" s="96">
        <f t="shared" ref="N31:O31" si="30">IF(N11*N21=0,NA(),N11*N21)</f>
        <v>2268.0091849999999</v>
      </c>
      <c r="O31" s="96">
        <f t="shared" si="30"/>
        <v>2216.3769680000005</v>
      </c>
      <c r="P31" s="96">
        <f t="shared" ref="P31:V31" si="31">IF(P11*P21=0,NA(),P11*P21)</f>
        <v>2226.1297499999996</v>
      </c>
      <c r="Q31" s="96" t="e">
        <f t="shared" si="31"/>
        <v>#N/A</v>
      </c>
      <c r="R31" s="96" t="e">
        <f t="shared" si="31"/>
        <v>#N/A</v>
      </c>
      <c r="S31" s="96" t="e">
        <f t="shared" si="31"/>
        <v>#N/A</v>
      </c>
      <c r="T31" s="96" t="e">
        <f t="shared" si="31"/>
        <v>#N/A</v>
      </c>
      <c r="U31" s="96" t="e">
        <f t="shared" si="31"/>
        <v>#N/A</v>
      </c>
      <c r="V31" s="96" t="e">
        <f t="shared" si="31"/>
        <v>#N/A</v>
      </c>
    </row>
    <row r="32" spans="1:23" s="4" customFormat="1">
      <c r="A32" s="94"/>
      <c r="B32" s="129" t="s">
        <v>28</v>
      </c>
      <c r="C32" s="129"/>
      <c r="D32" s="68"/>
      <c r="E32" s="96">
        <f>IF(_xlfn.AGGREGATE(9,6,E25:E31)=0,NA(),_xlfn.AGGREGATE(9,6,E25:E31))</f>
        <v>4159.6938369133331</v>
      </c>
      <c r="F32" s="96">
        <f t="shared" ref="F32:V32" si="32">IF(_xlfn.AGGREGATE(9,6,F25:F31)=0,NA(),_xlfn.AGGREGATE(9,6,F25:F31))</f>
        <v>4271.694361896667</v>
      </c>
      <c r="G32" s="96">
        <f t="shared" si="32"/>
        <v>4129.1154782673339</v>
      </c>
      <c r="H32" s="96">
        <f t="shared" si="32"/>
        <v>4263.9106637599998</v>
      </c>
      <c r="I32" s="96">
        <f t="shared" si="32"/>
        <v>4305.5016593703331</v>
      </c>
      <c r="J32" s="96">
        <f t="shared" si="32"/>
        <v>3866.1485680646661</v>
      </c>
      <c r="K32" s="96">
        <f t="shared" si="32"/>
        <v>3490.9868600756672</v>
      </c>
      <c r="L32" s="96">
        <f t="shared" si="32"/>
        <v>3354.6322690340007</v>
      </c>
      <c r="M32" s="96">
        <f t="shared" si="32"/>
        <v>3670.8187571993335</v>
      </c>
      <c r="N32" s="96">
        <f t="shared" si="32"/>
        <v>3153.1721689999999</v>
      </c>
      <c r="O32" s="96">
        <f t="shared" si="32"/>
        <v>3114.0381465636674</v>
      </c>
      <c r="P32" s="96">
        <f t="shared" si="32"/>
        <v>3133.1280390249999</v>
      </c>
      <c r="Q32" s="96" t="e">
        <f t="shared" si="32"/>
        <v>#N/A</v>
      </c>
      <c r="R32" s="96" t="e">
        <f t="shared" si="32"/>
        <v>#N/A</v>
      </c>
      <c r="S32" s="96" t="e">
        <f t="shared" si="32"/>
        <v>#N/A</v>
      </c>
      <c r="T32" s="96" t="e">
        <f t="shared" si="32"/>
        <v>#N/A</v>
      </c>
      <c r="U32" s="96" t="e">
        <f t="shared" si="32"/>
        <v>#N/A</v>
      </c>
      <c r="V32" s="96" t="e">
        <f t="shared" si="32"/>
        <v>#N/A</v>
      </c>
    </row>
    <row r="33" spans="1:23" s="4" customFormat="1">
      <c r="A33" s="94"/>
      <c r="B33" s="117"/>
      <c r="C33" s="117"/>
      <c r="D33" s="118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</row>
    <row r="34" spans="1:23" s="4" customFormat="1">
      <c r="A34" s="94"/>
      <c r="B34" s="117"/>
      <c r="C34" s="117"/>
      <c r="D34" s="118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</row>
    <row r="35" spans="1:23" s="4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>
      <c r="B36" s="8" t="s">
        <v>162</v>
      </c>
    </row>
    <row r="37" spans="1:23">
      <c r="B37" s="160">
        <f>年推移!E32</f>
        <v>0</v>
      </c>
      <c r="C37" s="161"/>
      <c r="D37" s="68" t="s">
        <v>35</v>
      </c>
      <c r="E37" s="68">
        <v>2013</v>
      </c>
      <c r="F37" s="68">
        <f t="shared" ref="F37" si="33">E37+1</f>
        <v>2014</v>
      </c>
      <c r="G37" s="68">
        <f t="shared" ref="G37" si="34">F37+1</f>
        <v>2015</v>
      </c>
      <c r="H37" s="68">
        <f t="shared" ref="H37" si="35">G37+1</f>
        <v>2016</v>
      </c>
      <c r="I37" s="68">
        <f t="shared" ref="I37" si="36">H37+1</f>
        <v>2017</v>
      </c>
      <c r="J37" s="68">
        <f t="shared" ref="J37" si="37">I37+1</f>
        <v>2018</v>
      </c>
      <c r="K37" s="68">
        <f t="shared" ref="K37" si="38">J37+1</f>
        <v>2019</v>
      </c>
      <c r="L37" s="68">
        <f t="shared" ref="L37" si="39">K37+1</f>
        <v>2020</v>
      </c>
      <c r="M37" s="68">
        <f t="shared" ref="M37" si="40">L37+1</f>
        <v>2021</v>
      </c>
      <c r="N37" s="68">
        <f t="shared" ref="N37" si="41">M37+1</f>
        <v>2022</v>
      </c>
      <c r="O37" s="68">
        <f t="shared" ref="O37" si="42">N37+1</f>
        <v>2023</v>
      </c>
      <c r="P37" s="68">
        <f t="shared" ref="P37" si="43">O37+1</f>
        <v>2024</v>
      </c>
      <c r="Q37" s="68">
        <f t="shared" ref="Q37" si="44">P37+1</f>
        <v>2025</v>
      </c>
      <c r="R37" s="68">
        <f t="shared" ref="R37" si="45">Q37+1</f>
        <v>2026</v>
      </c>
      <c r="S37" s="68">
        <f t="shared" ref="S37" si="46">R37+1</f>
        <v>2027</v>
      </c>
      <c r="T37" s="68">
        <f t="shared" ref="T37" si="47">S37+1</f>
        <v>2028</v>
      </c>
      <c r="U37" s="68">
        <f t="shared" ref="U37" si="48">T37+1</f>
        <v>2029</v>
      </c>
      <c r="V37" s="68">
        <f t="shared" ref="V37" si="49">U37+1</f>
        <v>2030</v>
      </c>
    </row>
    <row r="38" spans="1:23">
      <c r="B38" s="129" t="s">
        <v>12</v>
      </c>
      <c r="C38" s="129"/>
      <c r="D38" s="68" t="s">
        <v>13</v>
      </c>
      <c r="E38" s="119">
        <v>33.4</v>
      </c>
      <c r="F38" s="119">
        <v>33.4</v>
      </c>
      <c r="G38" s="119">
        <v>33.4</v>
      </c>
      <c r="H38" s="119">
        <v>33.4</v>
      </c>
      <c r="I38" s="119">
        <v>33.4</v>
      </c>
      <c r="J38" s="119">
        <v>33.4</v>
      </c>
      <c r="K38" s="119">
        <v>33.4</v>
      </c>
      <c r="L38" s="119">
        <v>33.4</v>
      </c>
      <c r="M38" s="119">
        <v>33.4</v>
      </c>
      <c r="N38" s="119">
        <v>33.4</v>
      </c>
      <c r="O38" s="119">
        <v>35.299999999999997</v>
      </c>
      <c r="P38" s="119">
        <v>35.299999999999997</v>
      </c>
      <c r="Q38" s="119">
        <v>35.299999999999997</v>
      </c>
      <c r="R38" s="119">
        <v>35.299999999999997</v>
      </c>
      <c r="S38" s="119">
        <v>35.299999999999997</v>
      </c>
      <c r="T38" s="119">
        <v>35.299999999999997</v>
      </c>
      <c r="U38" s="119">
        <v>35.299999999999997</v>
      </c>
      <c r="V38" s="119">
        <v>35.299999999999997</v>
      </c>
    </row>
    <row r="39" spans="1:23">
      <c r="B39" s="129" t="s">
        <v>21</v>
      </c>
      <c r="C39" s="129"/>
      <c r="D39" s="68" t="s">
        <v>13</v>
      </c>
      <c r="E39" s="119">
        <v>36.5</v>
      </c>
      <c r="F39" s="119">
        <v>36.5</v>
      </c>
      <c r="G39" s="119">
        <v>36.5</v>
      </c>
      <c r="H39" s="119">
        <v>36.5</v>
      </c>
      <c r="I39" s="119">
        <v>36.5</v>
      </c>
      <c r="J39" s="119">
        <v>36.5</v>
      </c>
      <c r="K39" s="119">
        <v>36.5</v>
      </c>
      <c r="L39" s="119">
        <v>36.5</v>
      </c>
      <c r="M39" s="119">
        <v>36.5</v>
      </c>
      <c r="N39" s="119">
        <v>36.5</v>
      </c>
      <c r="O39" s="119">
        <v>36.700000000000003</v>
      </c>
      <c r="P39" s="119">
        <v>36.700000000000003</v>
      </c>
      <c r="Q39" s="119">
        <v>36.700000000000003</v>
      </c>
      <c r="R39" s="119">
        <v>36.700000000000003</v>
      </c>
      <c r="S39" s="119">
        <v>36.700000000000003</v>
      </c>
      <c r="T39" s="119">
        <v>36.700000000000003</v>
      </c>
      <c r="U39" s="119">
        <v>36.700000000000003</v>
      </c>
      <c r="V39" s="119">
        <v>36.700000000000003</v>
      </c>
    </row>
    <row r="40" spans="1:23">
      <c r="B40" s="129" t="s">
        <v>22</v>
      </c>
      <c r="C40" s="129"/>
      <c r="D40" s="68" t="s">
        <v>13</v>
      </c>
      <c r="E40" s="119">
        <v>38</v>
      </c>
      <c r="F40" s="119">
        <v>38</v>
      </c>
      <c r="G40" s="119">
        <v>38</v>
      </c>
      <c r="H40" s="119">
        <v>38</v>
      </c>
      <c r="I40" s="119">
        <v>38</v>
      </c>
      <c r="J40" s="119">
        <v>38</v>
      </c>
      <c r="K40" s="119">
        <v>38</v>
      </c>
      <c r="L40" s="119">
        <v>38</v>
      </c>
      <c r="M40" s="119">
        <v>38</v>
      </c>
      <c r="N40" s="119">
        <v>38</v>
      </c>
      <c r="O40" s="119">
        <v>37.700000000000003</v>
      </c>
      <c r="P40" s="119">
        <v>37.700000000000003</v>
      </c>
      <c r="Q40" s="119">
        <v>37.700000000000003</v>
      </c>
      <c r="R40" s="119">
        <v>37.700000000000003</v>
      </c>
      <c r="S40" s="119">
        <v>37.700000000000003</v>
      </c>
      <c r="T40" s="119">
        <v>37.700000000000003</v>
      </c>
      <c r="U40" s="119">
        <v>37.700000000000003</v>
      </c>
      <c r="V40" s="119">
        <v>37.700000000000003</v>
      </c>
    </row>
    <row r="41" spans="1:23">
      <c r="B41" s="129" t="s">
        <v>23</v>
      </c>
      <c r="C41" s="129"/>
      <c r="D41" s="68" t="s">
        <v>13</v>
      </c>
      <c r="E41" s="119">
        <v>38.9</v>
      </c>
      <c r="F41" s="119">
        <v>38.9</v>
      </c>
      <c r="G41" s="119">
        <v>38.9</v>
      </c>
      <c r="H41" s="119">
        <v>38.9</v>
      </c>
      <c r="I41" s="119">
        <v>38.9</v>
      </c>
      <c r="J41" s="119">
        <v>38.9</v>
      </c>
      <c r="K41" s="119">
        <v>38.9</v>
      </c>
      <c r="L41" s="119">
        <v>38.9</v>
      </c>
      <c r="M41" s="119">
        <v>38.9</v>
      </c>
      <c r="N41" s="119">
        <v>38.9</v>
      </c>
      <c r="O41" s="119">
        <v>39.1</v>
      </c>
      <c r="P41" s="119">
        <v>39.1</v>
      </c>
      <c r="Q41" s="119">
        <v>39.1</v>
      </c>
      <c r="R41" s="119">
        <v>39.1</v>
      </c>
      <c r="S41" s="119">
        <v>39.1</v>
      </c>
      <c r="T41" s="119">
        <v>39.1</v>
      </c>
      <c r="U41" s="119">
        <v>39.1</v>
      </c>
      <c r="V41" s="119">
        <v>39.1</v>
      </c>
    </row>
    <row r="42" spans="1:23">
      <c r="B42" s="129" t="s">
        <v>14</v>
      </c>
      <c r="C42" s="129"/>
      <c r="D42" s="68" t="s">
        <v>24</v>
      </c>
      <c r="E42" s="119">
        <v>50.1</v>
      </c>
      <c r="F42" s="119">
        <v>50.1</v>
      </c>
      <c r="G42" s="119">
        <v>50.1</v>
      </c>
      <c r="H42" s="119">
        <v>50.1</v>
      </c>
      <c r="I42" s="119">
        <v>50.1</v>
      </c>
      <c r="J42" s="119">
        <v>50.1</v>
      </c>
      <c r="K42" s="119">
        <v>50.1</v>
      </c>
      <c r="L42" s="119">
        <v>50.1</v>
      </c>
      <c r="M42" s="119">
        <v>50.1</v>
      </c>
      <c r="N42" s="119">
        <v>50.1</v>
      </c>
      <c r="O42" s="119">
        <v>50.8</v>
      </c>
      <c r="P42" s="119">
        <v>50.8</v>
      </c>
      <c r="Q42" s="119">
        <v>50.8</v>
      </c>
      <c r="R42" s="119">
        <v>50.8</v>
      </c>
      <c r="S42" s="119">
        <v>50.8</v>
      </c>
      <c r="T42" s="119">
        <v>50.8</v>
      </c>
      <c r="U42" s="119">
        <v>50.8</v>
      </c>
      <c r="V42" s="119">
        <v>50.8</v>
      </c>
    </row>
    <row r="43" spans="1:23">
      <c r="B43" s="129" t="s">
        <v>15</v>
      </c>
      <c r="C43" s="129"/>
      <c r="D43" s="68" t="s">
        <v>25</v>
      </c>
      <c r="E43" s="119">
        <v>45</v>
      </c>
      <c r="F43" s="119">
        <v>45</v>
      </c>
      <c r="G43" s="119">
        <v>45</v>
      </c>
      <c r="H43" s="119">
        <v>45</v>
      </c>
      <c r="I43" s="119">
        <v>45</v>
      </c>
      <c r="J43" s="119">
        <v>45</v>
      </c>
      <c r="K43" s="119">
        <v>45</v>
      </c>
      <c r="L43" s="119">
        <v>45</v>
      </c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9">
        <v>45</v>
      </c>
    </row>
    <row r="44" spans="1:23">
      <c r="B44" s="129" t="s">
        <v>26</v>
      </c>
      <c r="C44" s="129"/>
      <c r="D44" s="68" t="s">
        <v>27</v>
      </c>
      <c r="E44" s="119">
        <v>8.64</v>
      </c>
      <c r="F44" s="119">
        <v>8.64</v>
      </c>
      <c r="G44" s="119">
        <v>8.64</v>
      </c>
      <c r="H44" s="119">
        <v>8.64</v>
      </c>
      <c r="I44" s="119">
        <v>8.64</v>
      </c>
      <c r="J44" s="119">
        <v>8.64</v>
      </c>
      <c r="K44" s="119">
        <v>8.64</v>
      </c>
      <c r="L44" s="119">
        <v>8.64</v>
      </c>
      <c r="M44" s="119">
        <v>8.64</v>
      </c>
      <c r="N44" s="119">
        <v>8.64</v>
      </c>
      <c r="O44" s="119">
        <v>9.9700000000000006</v>
      </c>
      <c r="P44" s="119">
        <v>9.9700000000000006</v>
      </c>
      <c r="Q44" s="119">
        <v>9.9700000000000006</v>
      </c>
      <c r="R44" s="119">
        <v>9.9700000000000006</v>
      </c>
      <c r="S44" s="119">
        <v>9.9700000000000006</v>
      </c>
      <c r="T44" s="119">
        <v>9.9700000000000006</v>
      </c>
      <c r="U44" s="119">
        <v>9.9700000000000006</v>
      </c>
      <c r="V44" s="119">
        <v>9.9700000000000006</v>
      </c>
    </row>
    <row r="46" spans="1:23">
      <c r="B46" s="8" t="s">
        <v>163</v>
      </c>
      <c r="C46" s="4"/>
      <c r="D46" s="13"/>
      <c r="E46" s="5">
        <v>7</v>
      </c>
      <c r="F46" s="5">
        <v>8</v>
      </c>
      <c r="G46" s="5">
        <v>9</v>
      </c>
      <c r="H46" s="5">
        <v>10</v>
      </c>
      <c r="I46" s="5">
        <v>11</v>
      </c>
      <c r="J46" s="5">
        <v>12</v>
      </c>
      <c r="K46" s="5">
        <v>13</v>
      </c>
      <c r="L46" s="5">
        <v>14</v>
      </c>
      <c r="M46" s="5">
        <v>15</v>
      </c>
      <c r="N46" s="5">
        <v>16</v>
      </c>
      <c r="O46" s="5">
        <v>17</v>
      </c>
      <c r="P46" s="5">
        <v>18</v>
      </c>
      <c r="Q46" s="4"/>
      <c r="R46" s="4"/>
      <c r="S46" s="4"/>
      <c r="T46" s="4"/>
      <c r="U46" s="4"/>
      <c r="V46" s="4"/>
    </row>
    <row r="47" spans="1:23">
      <c r="B47" s="160"/>
      <c r="C47" s="161"/>
      <c r="D47" s="68"/>
      <c r="E47" s="68">
        <f t="shared" ref="E47:V47" si="50">E37</f>
        <v>2013</v>
      </c>
      <c r="F47" s="68">
        <f t="shared" si="50"/>
        <v>2014</v>
      </c>
      <c r="G47" s="68">
        <f t="shared" si="50"/>
        <v>2015</v>
      </c>
      <c r="H47" s="68">
        <f t="shared" si="50"/>
        <v>2016</v>
      </c>
      <c r="I47" s="68">
        <f t="shared" si="50"/>
        <v>2017</v>
      </c>
      <c r="J47" s="68">
        <f t="shared" si="50"/>
        <v>2018</v>
      </c>
      <c r="K47" s="68">
        <f t="shared" si="50"/>
        <v>2019</v>
      </c>
      <c r="L47" s="68">
        <f t="shared" si="50"/>
        <v>2020</v>
      </c>
      <c r="M47" s="68">
        <f t="shared" si="50"/>
        <v>2021</v>
      </c>
      <c r="N47" s="68">
        <f t="shared" si="50"/>
        <v>2022</v>
      </c>
      <c r="O47" s="68">
        <f t="shared" si="50"/>
        <v>2023</v>
      </c>
      <c r="P47" s="68">
        <f t="shared" si="50"/>
        <v>2024</v>
      </c>
      <c r="Q47" s="68">
        <f t="shared" si="50"/>
        <v>2025</v>
      </c>
      <c r="R47" s="68">
        <f t="shared" si="50"/>
        <v>2026</v>
      </c>
      <c r="S47" s="68">
        <f t="shared" si="50"/>
        <v>2027</v>
      </c>
      <c r="T47" s="68">
        <f t="shared" si="50"/>
        <v>2028</v>
      </c>
      <c r="U47" s="68">
        <f t="shared" si="50"/>
        <v>2029</v>
      </c>
      <c r="V47" s="68">
        <f t="shared" si="50"/>
        <v>2030</v>
      </c>
    </row>
    <row r="48" spans="1:23">
      <c r="B48" s="129" t="s">
        <v>12</v>
      </c>
      <c r="C48" s="129"/>
      <c r="D48" s="68"/>
      <c r="E48" s="96">
        <f t="shared" ref="E48:N54" si="51">E5*E38*0.0258</f>
        <v>45.603084119999998</v>
      </c>
      <c r="F48" s="96">
        <f t="shared" si="51"/>
        <v>47.443718039999993</v>
      </c>
      <c r="G48" s="96">
        <f t="shared" si="51"/>
        <v>48.522332964000007</v>
      </c>
      <c r="H48" s="96">
        <f t="shared" si="51"/>
        <v>46.736159747999999</v>
      </c>
      <c r="I48" s="96">
        <f t="shared" si="51"/>
        <v>44.829001044000002</v>
      </c>
      <c r="J48" s="96">
        <f t="shared" si="51"/>
        <v>47.583058163999986</v>
      </c>
      <c r="K48" s="96">
        <f t="shared" si="51"/>
        <v>49.522100507999994</v>
      </c>
      <c r="L48" s="96">
        <f t="shared" si="51"/>
        <v>50.534793852</v>
      </c>
      <c r="M48" s="96">
        <f t="shared" si="51"/>
        <v>53.565032231999993</v>
      </c>
      <c r="N48" s="96">
        <f t="shared" si="51"/>
        <v>52.239793043999988</v>
      </c>
      <c r="O48" s="96">
        <f>O5*O38*0.0258</f>
        <v>52.269007932000001</v>
      </c>
      <c r="P48" s="96">
        <f t="shared" ref="P48:V48" si="52">P5*P38*0.0258</f>
        <v>53.449509120000002</v>
      </c>
      <c r="Q48" s="96">
        <f t="shared" si="52"/>
        <v>0</v>
      </c>
      <c r="R48" s="96">
        <f t="shared" si="52"/>
        <v>0</v>
      </c>
      <c r="S48" s="96">
        <f t="shared" si="52"/>
        <v>0</v>
      </c>
      <c r="T48" s="96">
        <f t="shared" si="52"/>
        <v>0</v>
      </c>
      <c r="U48" s="96">
        <f t="shared" si="52"/>
        <v>0</v>
      </c>
      <c r="V48" s="96">
        <f t="shared" si="52"/>
        <v>0</v>
      </c>
    </row>
    <row r="49" spans="2:22">
      <c r="B49" s="129" t="s">
        <v>21</v>
      </c>
      <c r="C49" s="129"/>
      <c r="D49" s="68"/>
      <c r="E49" s="96">
        <f t="shared" si="51"/>
        <v>10.899235800000001</v>
      </c>
      <c r="F49" s="96">
        <f t="shared" si="51"/>
        <v>7.6927472999999997</v>
      </c>
      <c r="G49" s="96">
        <f t="shared" si="51"/>
        <v>6.7190295000000004</v>
      </c>
      <c r="H49" s="96">
        <f t="shared" si="51"/>
        <v>7.7257068000000011</v>
      </c>
      <c r="I49" s="96">
        <f t="shared" si="51"/>
        <v>9.2635029000000007</v>
      </c>
      <c r="J49" s="96">
        <f t="shared" si="51"/>
        <v>7.3433766</v>
      </c>
      <c r="K49" s="96">
        <f t="shared" si="51"/>
        <v>7.3476142500000012</v>
      </c>
      <c r="L49" s="96">
        <f t="shared" si="51"/>
        <v>8.6448059999999991</v>
      </c>
      <c r="M49" s="96">
        <f t="shared" si="51"/>
        <v>10.001795700000001</v>
      </c>
      <c r="N49" s="96">
        <f t="shared" si="51"/>
        <v>9.5252955000000004</v>
      </c>
      <c r="O49" s="96">
        <f t="shared" ref="O49:V54" si="53">O6*O39*0.0258</f>
        <v>8.6230540199999997</v>
      </c>
      <c r="P49" s="96">
        <f t="shared" si="53"/>
        <v>1.5239711699999998</v>
      </c>
      <c r="Q49" s="96">
        <f t="shared" si="53"/>
        <v>0</v>
      </c>
      <c r="R49" s="96">
        <f t="shared" si="53"/>
        <v>0</v>
      </c>
      <c r="S49" s="96">
        <f t="shared" si="53"/>
        <v>0</v>
      </c>
      <c r="T49" s="96">
        <f t="shared" si="53"/>
        <v>0</v>
      </c>
      <c r="U49" s="96">
        <f t="shared" si="53"/>
        <v>0</v>
      </c>
      <c r="V49" s="96">
        <f t="shared" si="53"/>
        <v>0</v>
      </c>
    </row>
    <row r="50" spans="2:22">
      <c r="B50" s="129" t="s">
        <v>22</v>
      </c>
      <c r="C50" s="129"/>
      <c r="D50" s="68"/>
      <c r="E50" s="96">
        <f t="shared" si="51"/>
        <v>5.8902432000000005</v>
      </c>
      <c r="F50" s="96">
        <f t="shared" si="51"/>
        <v>5.7843600000000004</v>
      </c>
      <c r="G50" s="96">
        <f t="shared" si="51"/>
        <v>3.4672826400000005</v>
      </c>
      <c r="H50" s="96">
        <f t="shared" si="51"/>
        <v>3.9606199199999996</v>
      </c>
      <c r="I50" s="96">
        <f t="shared" si="51"/>
        <v>3.5428714799999996</v>
      </c>
      <c r="J50" s="96">
        <f t="shared" si="51"/>
        <v>3.4902239999999991</v>
      </c>
      <c r="K50" s="96">
        <f t="shared" si="51"/>
        <v>1.3078536000000001</v>
      </c>
      <c r="L50" s="96">
        <f t="shared" si="51"/>
        <v>0.82157520000000006</v>
      </c>
      <c r="M50" s="96">
        <f t="shared" si="51"/>
        <v>0.47216064000000008</v>
      </c>
      <c r="N50" s="96">
        <f t="shared" si="51"/>
        <v>0.59412239999999994</v>
      </c>
      <c r="O50" s="96">
        <f t="shared" si="53"/>
        <v>3.3238710180000002</v>
      </c>
      <c r="P50" s="96">
        <f t="shared" si="53"/>
        <v>4.0248670799999999</v>
      </c>
      <c r="Q50" s="96">
        <f t="shared" si="53"/>
        <v>0</v>
      </c>
      <c r="R50" s="96">
        <f t="shared" si="53"/>
        <v>0</v>
      </c>
      <c r="S50" s="96">
        <f t="shared" si="53"/>
        <v>0</v>
      </c>
      <c r="T50" s="96">
        <f t="shared" si="53"/>
        <v>0</v>
      </c>
      <c r="U50" s="96">
        <f t="shared" si="53"/>
        <v>0</v>
      </c>
      <c r="V50" s="96">
        <f t="shared" si="53"/>
        <v>0</v>
      </c>
    </row>
    <row r="51" spans="2:22">
      <c r="B51" s="129" t="s">
        <v>23</v>
      </c>
      <c r="C51" s="129"/>
      <c r="D51" s="68"/>
      <c r="E51" s="96">
        <f t="shared" si="51"/>
        <v>25.291224</v>
      </c>
      <c r="F51" s="96">
        <f t="shared" si="51"/>
        <v>0.50180999999999998</v>
      </c>
      <c r="G51" s="96">
        <f t="shared" si="51"/>
        <v>0</v>
      </c>
      <c r="H51" s="96">
        <f t="shared" si="51"/>
        <v>0</v>
      </c>
      <c r="I51" s="96">
        <f t="shared" si="51"/>
        <v>0</v>
      </c>
      <c r="J51" s="96">
        <f t="shared" si="51"/>
        <v>0</v>
      </c>
      <c r="K51" s="96">
        <f t="shared" si="51"/>
        <v>0</v>
      </c>
      <c r="L51" s="96">
        <f t="shared" si="51"/>
        <v>0</v>
      </c>
      <c r="M51" s="96">
        <f t="shared" si="51"/>
        <v>0</v>
      </c>
      <c r="N51" s="96">
        <f t="shared" si="51"/>
        <v>0</v>
      </c>
      <c r="O51" s="96">
        <f t="shared" si="53"/>
        <v>0</v>
      </c>
      <c r="P51" s="96">
        <f t="shared" si="53"/>
        <v>0</v>
      </c>
      <c r="Q51" s="96">
        <f t="shared" si="53"/>
        <v>0</v>
      </c>
      <c r="R51" s="96">
        <f t="shared" si="53"/>
        <v>0</v>
      </c>
      <c r="S51" s="96">
        <f t="shared" si="53"/>
        <v>0</v>
      </c>
      <c r="T51" s="96">
        <f t="shared" si="53"/>
        <v>0</v>
      </c>
      <c r="U51" s="96">
        <f t="shared" si="53"/>
        <v>0</v>
      </c>
      <c r="V51" s="96">
        <f t="shared" si="53"/>
        <v>0</v>
      </c>
    </row>
    <row r="52" spans="2:22">
      <c r="B52" s="129" t="s">
        <v>14</v>
      </c>
      <c r="C52" s="129"/>
      <c r="D52" s="68"/>
      <c r="E52" s="96">
        <f t="shared" si="51"/>
        <v>50.983232940000001</v>
      </c>
      <c r="F52" s="96">
        <f t="shared" si="51"/>
        <v>47.238628679999998</v>
      </c>
      <c r="G52" s="96">
        <f t="shared" si="51"/>
        <v>48.34430161200001</v>
      </c>
      <c r="H52" s="96">
        <f t="shared" si="51"/>
        <v>56.509270955999995</v>
      </c>
      <c r="I52" s="96">
        <f t="shared" si="51"/>
        <v>56.405476781999994</v>
      </c>
      <c r="J52" s="96">
        <f t="shared" si="51"/>
        <v>56.104564158000002</v>
      </c>
      <c r="K52" s="96">
        <f t="shared" si="51"/>
        <v>56.710654919999996</v>
      </c>
      <c r="L52" s="96">
        <f t="shared" si="51"/>
        <v>54.805133484000002</v>
      </c>
      <c r="M52" s="96">
        <f t="shared" si="51"/>
        <v>44.380992815999996</v>
      </c>
      <c r="N52" s="96">
        <f t="shared" si="51"/>
        <v>17.915675831999998</v>
      </c>
      <c r="O52" s="96">
        <f t="shared" si="53"/>
        <v>18.310951439999993</v>
      </c>
      <c r="P52" s="96">
        <f t="shared" si="53"/>
        <v>23.680643519999997</v>
      </c>
      <c r="Q52" s="96">
        <f t="shared" si="53"/>
        <v>0</v>
      </c>
      <c r="R52" s="96">
        <f t="shared" si="53"/>
        <v>0</v>
      </c>
      <c r="S52" s="96">
        <f t="shared" si="53"/>
        <v>0</v>
      </c>
      <c r="T52" s="96">
        <f t="shared" si="53"/>
        <v>0</v>
      </c>
      <c r="U52" s="96">
        <f t="shared" si="53"/>
        <v>0</v>
      </c>
      <c r="V52" s="96">
        <f t="shared" si="53"/>
        <v>0</v>
      </c>
    </row>
    <row r="53" spans="2:22">
      <c r="B53" s="129" t="s">
        <v>15</v>
      </c>
      <c r="C53" s="129"/>
      <c r="D53" s="68"/>
      <c r="E53" s="96">
        <f t="shared" si="51"/>
        <v>651.44290500000011</v>
      </c>
      <c r="F53" s="96">
        <f t="shared" si="51"/>
        <v>610.81022700000005</v>
      </c>
      <c r="G53" s="96">
        <f t="shared" si="51"/>
        <v>580.98297600000001</v>
      </c>
      <c r="H53" s="96">
        <f t="shared" si="51"/>
        <v>636.58907099999988</v>
      </c>
      <c r="I53" s="96">
        <f t="shared" si="51"/>
        <v>654.78252150000003</v>
      </c>
      <c r="J53" s="96">
        <f t="shared" si="51"/>
        <v>638.65565100000015</v>
      </c>
      <c r="K53" s="96">
        <f t="shared" si="51"/>
        <v>524.17942560000017</v>
      </c>
      <c r="L53" s="96">
        <f t="shared" si="51"/>
        <v>337.60486800000001</v>
      </c>
      <c r="M53" s="96">
        <f t="shared" si="51"/>
        <v>349.39923479999993</v>
      </c>
      <c r="N53" s="96">
        <f t="shared" si="51"/>
        <v>352.04190299999999</v>
      </c>
      <c r="O53" s="96">
        <f t="shared" si="53"/>
        <v>350.25860700000004</v>
      </c>
      <c r="P53" s="96">
        <f t="shared" si="53"/>
        <v>355.75478100000004</v>
      </c>
      <c r="Q53" s="96">
        <f t="shared" si="53"/>
        <v>0</v>
      </c>
      <c r="R53" s="96">
        <f t="shared" si="53"/>
        <v>0</v>
      </c>
      <c r="S53" s="96">
        <f t="shared" si="53"/>
        <v>0</v>
      </c>
      <c r="T53" s="96">
        <f t="shared" si="53"/>
        <v>0</v>
      </c>
      <c r="U53" s="96">
        <f t="shared" si="53"/>
        <v>0</v>
      </c>
      <c r="V53" s="96">
        <f t="shared" si="53"/>
        <v>0</v>
      </c>
    </row>
    <row r="54" spans="2:22">
      <c r="B54" s="129" t="s">
        <v>26</v>
      </c>
      <c r="C54" s="129"/>
      <c r="D54" s="68"/>
      <c r="E54" s="96">
        <f t="shared" si="51"/>
        <v>1248.65717184</v>
      </c>
      <c r="F54" s="96">
        <f t="shared" si="51"/>
        <v>1192.4008704000003</v>
      </c>
      <c r="G54" s="96">
        <f t="shared" si="51"/>
        <v>1138.9567821696</v>
      </c>
      <c r="H54" s="96">
        <f t="shared" si="51"/>
        <v>1191.249752832</v>
      </c>
      <c r="I54" s="96">
        <f t="shared" si="51"/>
        <v>1194.8027472000001</v>
      </c>
      <c r="J54" s="96">
        <f t="shared" si="51"/>
        <v>1188.4455198719997</v>
      </c>
      <c r="K54" s="96">
        <f t="shared" si="51"/>
        <v>1373.5563258240002</v>
      </c>
      <c r="L54" s="96">
        <f t="shared" si="51"/>
        <v>1573.6659886080004</v>
      </c>
      <c r="M54" s="96">
        <f t="shared" si="51"/>
        <v>1666.6249737600001</v>
      </c>
      <c r="N54" s="96">
        <f t="shared" si="51"/>
        <v>1690.8577372800003</v>
      </c>
      <c r="O54" s="96">
        <f t="shared" si="53"/>
        <v>1906.7216788320004</v>
      </c>
      <c r="P54" s="96">
        <f t="shared" si="53"/>
        <v>1915.1118765000001</v>
      </c>
      <c r="Q54" s="96">
        <f t="shared" si="53"/>
        <v>0</v>
      </c>
      <c r="R54" s="96">
        <f t="shared" si="53"/>
        <v>0</v>
      </c>
      <c r="S54" s="96">
        <f t="shared" si="53"/>
        <v>0</v>
      </c>
      <c r="T54" s="96">
        <f t="shared" si="53"/>
        <v>0</v>
      </c>
      <c r="U54" s="96">
        <f t="shared" si="53"/>
        <v>0</v>
      </c>
      <c r="V54" s="96">
        <f t="shared" si="53"/>
        <v>0</v>
      </c>
    </row>
    <row r="55" spans="2:22">
      <c r="B55" s="129" t="s">
        <v>28</v>
      </c>
      <c r="C55" s="129"/>
      <c r="D55" s="68"/>
      <c r="E55" s="96">
        <f t="shared" ref="E55:N55" si="54">(E48+E49+E50+E51+E52+E53+E54)</f>
        <v>2038.7670969000001</v>
      </c>
      <c r="F55" s="96">
        <f t="shared" si="54"/>
        <v>1911.8723614200003</v>
      </c>
      <c r="G55" s="96">
        <f t="shared" si="54"/>
        <v>1826.9927048856</v>
      </c>
      <c r="H55" s="96">
        <f t="shared" si="54"/>
        <v>1942.7705812559998</v>
      </c>
      <c r="I55" s="96">
        <f t="shared" si="54"/>
        <v>1963.6261209060001</v>
      </c>
      <c r="J55" s="96">
        <f t="shared" si="54"/>
        <v>1941.6223937939999</v>
      </c>
      <c r="K55" s="96">
        <f t="shared" si="54"/>
        <v>2012.6239747020004</v>
      </c>
      <c r="L55" s="96">
        <f t="shared" si="54"/>
        <v>2026.0771651440004</v>
      </c>
      <c r="M55" s="96">
        <f t="shared" si="54"/>
        <v>2124.4441899479998</v>
      </c>
      <c r="N55" s="96">
        <f t="shared" si="54"/>
        <v>2123.1745270560004</v>
      </c>
      <c r="O55" s="96">
        <f>(O48+O49+O50+O51+O52+O53+O54)</f>
        <v>2339.5071702420005</v>
      </c>
      <c r="P55" s="96">
        <f t="shared" ref="P55" si="55">(P48+P49+P50+P51+P52+P53+P54)</f>
        <v>2353.5456483900002</v>
      </c>
      <c r="Q55" s="96">
        <f t="shared" ref="Q55" si="56">(Q48+Q49+Q50+Q51+Q52+Q53+Q54)</f>
        <v>0</v>
      </c>
      <c r="R55" s="96">
        <f t="shared" ref="R55" si="57">(R48+R49+R50+R51+R52+R53+R54)</f>
        <v>0</v>
      </c>
      <c r="S55" s="96">
        <f t="shared" ref="S55" si="58">(S48+S49+S50+S51+S52+S53+S54)</f>
        <v>0</v>
      </c>
      <c r="T55" s="96">
        <f t="shared" ref="T55" si="59">(T48+T49+T50+T51+T52+T53+T54)</f>
        <v>0</v>
      </c>
      <c r="U55" s="96">
        <f t="shared" ref="U55" si="60">(U48+U49+U50+U51+U52+U53+U54)</f>
        <v>0</v>
      </c>
      <c r="V55" s="96">
        <f t="shared" ref="V55" si="61">(V48+V49+V50+V51+V52+V53+V54)</f>
        <v>0</v>
      </c>
    </row>
  </sheetData>
  <mergeCells count="42">
    <mergeCell ref="B21:C21"/>
    <mergeCell ref="B31:C31"/>
    <mergeCell ref="B14:C14"/>
    <mergeCell ref="B15:C15"/>
    <mergeCell ref="B16:C16"/>
    <mergeCell ref="B28:C28"/>
    <mergeCell ref="B25:C25"/>
    <mergeCell ref="B26:C26"/>
    <mergeCell ref="B27:C27"/>
    <mergeCell ref="B4:C4"/>
    <mergeCell ref="B5:C5"/>
    <mergeCell ref="B6:C6"/>
    <mergeCell ref="B32:C32"/>
    <mergeCell ref="B11:C11"/>
    <mergeCell ref="B24:C24"/>
    <mergeCell ref="B18:C18"/>
    <mergeCell ref="B19:C19"/>
    <mergeCell ref="B29:C29"/>
    <mergeCell ref="B30:C30"/>
    <mergeCell ref="B7:C7"/>
    <mergeCell ref="B8:C8"/>
    <mergeCell ref="B9:C9"/>
    <mergeCell ref="B10:C10"/>
    <mergeCell ref="B17:C17"/>
    <mergeCell ref="B20:C20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48:C48"/>
    <mergeCell ref="B54:C54"/>
    <mergeCell ref="B55:C55"/>
    <mergeCell ref="B49:C49"/>
    <mergeCell ref="B50:C50"/>
    <mergeCell ref="B51:C51"/>
    <mergeCell ref="B52:C52"/>
    <mergeCell ref="B53:C53"/>
  </mergeCells>
  <phoneticPr fontId="2"/>
  <pageMargins left="0.7" right="0.7" top="0.75" bottom="0.75" header="0.3" footer="0.3"/>
  <ignoredErrors>
    <ignoredError sqref="E5:V11 O21:V2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1345"/>
  <sheetViews>
    <sheetView zoomScale="110" zoomScaleNormal="110" workbookViewId="0">
      <pane ySplit="1" topLeftCell="A1314" activePane="bottomLeft" state="frozen"/>
      <selection activeCell="B4" sqref="B4:C4"/>
      <selection pane="bottomLeft" activeCell="B4" sqref="B4:C4"/>
    </sheetView>
  </sheetViews>
  <sheetFormatPr defaultColWidth="9" defaultRowHeight="12"/>
  <cols>
    <col min="1" max="1" width="7.875" style="30" bestFit="1" customWidth="1"/>
    <col min="2" max="2" width="7.125" style="30" bestFit="1" customWidth="1"/>
    <col min="3" max="3" width="20.375" style="30" bestFit="1" customWidth="1"/>
    <col min="4" max="4" width="8.75" style="30" bestFit="1" customWidth="1"/>
    <col min="5" max="5" width="8" style="30" bestFit="1" customWidth="1"/>
    <col min="6" max="6" width="16" style="30" bestFit="1" customWidth="1"/>
    <col min="7" max="8" width="9.375" style="30" bestFit="1" customWidth="1"/>
    <col min="9" max="9" width="8.5" style="30" bestFit="1" customWidth="1"/>
    <col min="10" max="11" width="9.375" style="30" bestFit="1" customWidth="1"/>
    <col min="12" max="18" width="10.25" style="30" bestFit="1" customWidth="1"/>
    <col min="19" max="19" width="11.25" style="115" bestFit="1" customWidth="1"/>
    <col min="20" max="20" width="13" style="112" bestFit="1" customWidth="1"/>
    <col min="21" max="21" width="19" style="30" bestFit="1" customWidth="1"/>
    <col min="22" max="22" width="8.75" style="30" bestFit="1" customWidth="1"/>
    <col min="23" max="23" width="7.625" style="30" bestFit="1" customWidth="1"/>
    <col min="24" max="16384" width="9" style="30"/>
  </cols>
  <sheetData>
    <row r="1" spans="1:22" s="70" customFormat="1">
      <c r="A1" s="69" t="s">
        <v>86</v>
      </c>
      <c r="B1" s="69" t="s">
        <v>43</v>
      </c>
      <c r="C1" s="69" t="s">
        <v>50</v>
      </c>
      <c r="D1" s="69" t="s">
        <v>52</v>
      </c>
      <c r="E1" s="69" t="s">
        <v>53</v>
      </c>
      <c r="F1" s="69" t="s">
        <v>44</v>
      </c>
      <c r="G1" s="69" t="s">
        <v>0</v>
      </c>
      <c r="H1" s="69" t="s">
        <v>1</v>
      </c>
      <c r="I1" s="69" t="s">
        <v>2</v>
      </c>
      <c r="J1" s="69" t="s">
        <v>3</v>
      </c>
      <c r="K1" s="69" t="s">
        <v>4</v>
      </c>
      <c r="L1" s="69" t="s">
        <v>5</v>
      </c>
      <c r="M1" s="69" t="s">
        <v>6</v>
      </c>
      <c r="N1" s="69" t="s">
        <v>7</v>
      </c>
      <c r="O1" s="69" t="s">
        <v>8</v>
      </c>
      <c r="P1" s="69" t="s">
        <v>9</v>
      </c>
      <c r="Q1" s="69" t="s">
        <v>10</v>
      </c>
      <c r="R1" s="69" t="s">
        <v>11</v>
      </c>
      <c r="S1" s="113" t="s">
        <v>28</v>
      </c>
      <c r="T1" s="111" t="s">
        <v>85</v>
      </c>
      <c r="U1" s="70" t="s">
        <v>87</v>
      </c>
      <c r="V1" s="70" t="s">
        <v>88</v>
      </c>
    </row>
    <row r="2" spans="1:22">
      <c r="A2" s="30">
        <f t="shared" ref="A2:A23" si="0">D2*1000+B2*10+E2</f>
        <v>2012017</v>
      </c>
      <c r="B2" s="30">
        <v>1</v>
      </c>
      <c r="C2" s="30" t="str">
        <f>VLOOKUP(B2,mas!B:C,2,FALSE)</f>
        <v>保健会事務局</v>
      </c>
      <c r="D2" s="30">
        <v>2012</v>
      </c>
      <c r="E2" s="30">
        <v>7</v>
      </c>
      <c r="G2" s="30">
        <v>2.0720000000000001</v>
      </c>
      <c r="H2" s="30">
        <v>1.887</v>
      </c>
      <c r="I2" s="30">
        <v>1.6970000000000001</v>
      </c>
      <c r="J2" s="30">
        <v>1.59</v>
      </c>
      <c r="K2" s="30">
        <v>1.714</v>
      </c>
      <c r="L2" s="30">
        <v>1.631</v>
      </c>
      <c r="M2" s="30">
        <v>1.222</v>
      </c>
      <c r="N2" s="30">
        <v>1.405</v>
      </c>
      <c r="O2" s="30">
        <v>1.8480000000000001</v>
      </c>
      <c r="P2" s="30">
        <v>2.1080000000000001</v>
      </c>
      <c r="Q2" s="30">
        <v>1.9039999999999999</v>
      </c>
      <c r="R2" s="30">
        <v>1.8240000000000001</v>
      </c>
      <c r="S2" s="114">
        <f>SUM(G2:R2)</f>
        <v>20.902000000000001</v>
      </c>
      <c r="T2" s="71"/>
    </row>
    <row r="3" spans="1:22">
      <c r="A3" s="30">
        <f t="shared" si="0"/>
        <v>2012026</v>
      </c>
      <c r="B3" s="30">
        <v>2</v>
      </c>
      <c r="C3" s="30" t="str">
        <f>VLOOKUP(B3,mas!B:C,2,FALSE)</f>
        <v>近畿高等看護専門学校</v>
      </c>
      <c r="D3" s="30">
        <v>2012</v>
      </c>
      <c r="E3" s="30">
        <v>6</v>
      </c>
      <c r="G3" s="30">
        <v>0.30299999999999999</v>
      </c>
      <c r="H3" s="30">
        <v>5.0999999999999997E-2</v>
      </c>
      <c r="I3" s="30">
        <v>0.32600000000000001</v>
      </c>
      <c r="J3" s="30">
        <v>0.56499999999999995</v>
      </c>
      <c r="K3" s="30">
        <v>0.69799999999999995</v>
      </c>
      <c r="L3" s="30">
        <v>0.879</v>
      </c>
      <c r="M3" s="30">
        <v>0.36799999999999999</v>
      </c>
      <c r="N3" s="30">
        <v>0.28100000000000003</v>
      </c>
      <c r="O3" s="30">
        <v>0.86299999999999999</v>
      </c>
      <c r="P3" s="30">
        <v>1.1060000000000001</v>
      </c>
      <c r="Q3" s="30">
        <v>0.98899999999999999</v>
      </c>
      <c r="R3" s="30">
        <v>0.60099999999999998</v>
      </c>
      <c r="S3" s="114">
        <f t="shared" ref="S3:S28" si="1">SUM(G3:R3)</f>
        <v>7.0299999999999994</v>
      </c>
      <c r="T3" s="71"/>
    </row>
    <row r="4" spans="1:22">
      <c r="A4" s="30">
        <f t="shared" si="0"/>
        <v>2012027</v>
      </c>
      <c r="B4" s="30">
        <v>2</v>
      </c>
      <c r="C4" s="30" t="str">
        <f>VLOOKUP(B4,mas!B:C,2,FALSE)</f>
        <v>近畿高等看護専門学校</v>
      </c>
      <c r="D4" s="30">
        <v>2012</v>
      </c>
      <c r="E4" s="30">
        <v>7</v>
      </c>
      <c r="G4" s="30">
        <v>4.8310000000000004</v>
      </c>
      <c r="H4" s="30">
        <v>4.3949999999999996</v>
      </c>
      <c r="I4" s="30">
        <v>4.2939999999999996</v>
      </c>
      <c r="J4" s="30">
        <v>4.625</v>
      </c>
      <c r="K4" s="30">
        <v>4.6379999999999999</v>
      </c>
      <c r="L4" s="30">
        <v>4.5830000000000002</v>
      </c>
      <c r="M4" s="30">
        <v>4.5350000000000001</v>
      </c>
      <c r="N4" s="30">
        <v>5.3390000000000004</v>
      </c>
      <c r="O4" s="30">
        <v>5.069</v>
      </c>
      <c r="P4" s="30">
        <v>5.3419999999999996</v>
      </c>
      <c r="Q4" s="30">
        <v>6.008</v>
      </c>
      <c r="R4" s="30">
        <v>4.8010000000000002</v>
      </c>
      <c r="S4" s="114">
        <f t="shared" si="1"/>
        <v>58.460000000000008</v>
      </c>
      <c r="T4" s="71"/>
    </row>
    <row r="5" spans="1:22">
      <c r="A5" s="30">
        <f t="shared" si="0"/>
        <v>2012116</v>
      </c>
      <c r="B5" s="30">
        <v>11</v>
      </c>
      <c r="C5" s="30" t="str">
        <f>VLOOKUP(B5,mas!B:C,2,FALSE)</f>
        <v>京都民医連中央病院</v>
      </c>
      <c r="D5" s="30">
        <v>2012</v>
      </c>
      <c r="E5" s="30">
        <v>6</v>
      </c>
      <c r="G5" s="30">
        <v>14.492000000000001</v>
      </c>
      <c r="H5" s="30">
        <v>17.332000000000001</v>
      </c>
      <c r="I5" s="30">
        <v>25.864000000000001</v>
      </c>
      <c r="J5" s="30">
        <v>42.427999999999997</v>
      </c>
      <c r="K5" s="30">
        <v>47.24</v>
      </c>
      <c r="L5" s="30">
        <v>35.682000000000002</v>
      </c>
      <c r="M5" s="30">
        <v>18.155999999999999</v>
      </c>
      <c r="N5" s="30">
        <v>19.655000000000001</v>
      </c>
      <c r="O5" s="30">
        <v>36.814999999999998</v>
      </c>
      <c r="P5" s="30">
        <v>40.798999999999999</v>
      </c>
      <c r="Q5" s="30">
        <v>35.460999999999999</v>
      </c>
      <c r="R5" s="30">
        <v>27.536999999999999</v>
      </c>
      <c r="S5" s="114">
        <f t="shared" si="1"/>
        <v>361.46099999999996</v>
      </c>
      <c r="T5" s="71"/>
    </row>
    <row r="6" spans="1:22">
      <c r="A6" s="30">
        <f t="shared" si="0"/>
        <v>2012117</v>
      </c>
      <c r="B6" s="30">
        <v>11</v>
      </c>
      <c r="C6" s="30" t="str">
        <f>VLOOKUP(B6,mas!B:C,2,FALSE)</f>
        <v>京都民医連中央病院</v>
      </c>
      <c r="D6" s="30">
        <v>2012</v>
      </c>
      <c r="E6" s="30">
        <v>7</v>
      </c>
      <c r="G6" s="30">
        <v>262.74599999999998</v>
      </c>
      <c r="H6" s="30">
        <v>240.24700000000001</v>
      </c>
      <c r="I6" s="30">
        <v>253.21299999999999</v>
      </c>
      <c r="J6" s="30">
        <v>301.92</v>
      </c>
      <c r="K6" s="30">
        <v>314.24299999999999</v>
      </c>
      <c r="L6" s="30">
        <v>284.05500000000001</v>
      </c>
      <c r="M6" s="30">
        <v>250.822</v>
      </c>
      <c r="N6" s="30">
        <v>248.39500000000001</v>
      </c>
      <c r="O6" s="30">
        <v>279.43700000000001</v>
      </c>
      <c r="P6" s="30">
        <v>283.346</v>
      </c>
      <c r="Q6" s="30">
        <v>258.67599999999999</v>
      </c>
      <c r="R6" s="30">
        <v>263.12599999999998</v>
      </c>
      <c r="S6" s="114">
        <f t="shared" si="1"/>
        <v>3240.2259999999997</v>
      </c>
      <c r="T6" s="71"/>
    </row>
    <row r="7" spans="1:22">
      <c r="A7" s="30">
        <f t="shared" si="0"/>
        <v>2012141</v>
      </c>
      <c r="B7" s="30">
        <v>14</v>
      </c>
      <c r="C7" s="30" t="str">
        <f>VLOOKUP(B7,mas!B:C,2,FALSE)</f>
        <v>春日診療所</v>
      </c>
      <c r="D7" s="30">
        <v>2012</v>
      </c>
      <c r="E7" s="30">
        <v>1</v>
      </c>
      <c r="G7" s="30">
        <v>9.0999999999999998E-2</v>
      </c>
      <c r="H7" s="30">
        <v>7.0000000000000007E-2</v>
      </c>
      <c r="I7" s="30">
        <v>8.1000000000000003E-2</v>
      </c>
      <c r="J7" s="30">
        <v>8.8999999999999996E-2</v>
      </c>
      <c r="K7" s="30">
        <v>9.7000000000000003E-2</v>
      </c>
      <c r="L7" s="30">
        <v>8.8999999999999996E-2</v>
      </c>
      <c r="M7" s="30">
        <v>5.0000000000000001E-3</v>
      </c>
      <c r="N7" s="30">
        <v>0.156</v>
      </c>
      <c r="O7" s="30">
        <v>7.5999999999999998E-2</v>
      </c>
      <c r="P7" s="30">
        <v>8.1000000000000003E-2</v>
      </c>
      <c r="Q7" s="30">
        <v>6.2E-2</v>
      </c>
      <c r="R7" s="30">
        <v>5.3999999999999999E-2</v>
      </c>
      <c r="S7" s="114">
        <f t="shared" si="1"/>
        <v>0.95099999999999985</v>
      </c>
      <c r="T7" s="71"/>
    </row>
    <row r="8" spans="1:22">
      <c r="A8" s="30">
        <f t="shared" si="0"/>
        <v>2012146</v>
      </c>
      <c r="B8" s="30">
        <v>14</v>
      </c>
      <c r="C8" s="30" t="str">
        <f>VLOOKUP(B8,mas!B:C,2,FALSE)</f>
        <v>春日診療所</v>
      </c>
      <c r="D8" s="30">
        <v>2012</v>
      </c>
      <c r="E8" s="30">
        <v>6</v>
      </c>
      <c r="G8" s="30">
        <v>0.68899999999999995</v>
      </c>
      <c r="H8" s="30">
        <v>0.29899999999999999</v>
      </c>
      <c r="I8" s="30">
        <v>0.58699999999999997</v>
      </c>
      <c r="J8" s="30">
        <v>0.82899999999999996</v>
      </c>
      <c r="K8" s="30">
        <v>1.2330000000000001</v>
      </c>
      <c r="L8" s="30">
        <v>1.218</v>
      </c>
      <c r="M8" s="30">
        <v>0.82099999999999995</v>
      </c>
      <c r="N8" s="30">
        <v>1.254</v>
      </c>
      <c r="O8" s="30">
        <v>1.954</v>
      </c>
      <c r="P8" s="30">
        <v>1.5980000000000001</v>
      </c>
      <c r="Q8" s="30">
        <v>1.589</v>
      </c>
      <c r="R8" s="30">
        <v>1.3220000000000001</v>
      </c>
      <c r="S8" s="114">
        <f t="shared" si="1"/>
        <v>13.393000000000001</v>
      </c>
      <c r="T8" s="71"/>
    </row>
    <row r="9" spans="1:22">
      <c r="A9" s="30">
        <f t="shared" si="0"/>
        <v>2012147</v>
      </c>
      <c r="B9" s="30">
        <v>14</v>
      </c>
      <c r="C9" s="30" t="str">
        <f>VLOOKUP(B9,mas!B:C,2,FALSE)</f>
        <v>春日診療所</v>
      </c>
      <c r="D9" s="30">
        <v>2012</v>
      </c>
      <c r="E9" s="30">
        <v>7</v>
      </c>
      <c r="G9" s="30">
        <v>0.65800000000000003</v>
      </c>
      <c r="H9" s="30">
        <v>0.42099999999999999</v>
      </c>
      <c r="I9" s="30">
        <v>0.38600000000000001</v>
      </c>
      <c r="J9" s="30">
        <v>0.621</v>
      </c>
      <c r="K9" s="30">
        <v>0.503</v>
      </c>
      <c r="L9" s="30">
        <v>0.41199999999999998</v>
      </c>
      <c r="M9" s="30">
        <v>0.91200000000000003</v>
      </c>
      <c r="N9" s="30">
        <v>0.89900000000000002</v>
      </c>
      <c r="O9" s="30">
        <v>0.85399999999999998</v>
      </c>
      <c r="P9" s="30">
        <v>0.92300000000000004</v>
      </c>
      <c r="Q9" s="30">
        <v>0.98799999999999999</v>
      </c>
      <c r="R9" s="30">
        <v>0.81899999999999995</v>
      </c>
      <c r="S9" s="114">
        <f t="shared" si="1"/>
        <v>8.3960000000000008</v>
      </c>
      <c r="T9" s="71"/>
    </row>
    <row r="10" spans="1:22">
      <c r="A10" s="30">
        <f t="shared" si="0"/>
        <v>2012161</v>
      </c>
      <c r="B10" s="30">
        <v>16</v>
      </c>
      <c r="C10" s="30" t="e">
        <f>VLOOKUP(B10,mas!B:C,2,FALSE)</f>
        <v>#N/A</v>
      </c>
      <c r="D10" s="30">
        <v>2012</v>
      </c>
      <c r="E10" s="30">
        <v>1</v>
      </c>
      <c r="G10" s="30">
        <v>0.10199999999999999</v>
      </c>
      <c r="H10" s="30">
        <v>0.129</v>
      </c>
      <c r="I10" s="30">
        <v>0.10100000000000001</v>
      </c>
      <c r="J10" s="30">
        <v>0.106</v>
      </c>
      <c r="K10" s="30">
        <v>0.16400000000000001</v>
      </c>
      <c r="L10" s="30">
        <v>0.12</v>
      </c>
      <c r="M10" s="30">
        <v>8.1000000000000003E-2</v>
      </c>
      <c r="N10" s="30">
        <v>0.123</v>
      </c>
      <c r="O10" s="30">
        <v>0.17299999999999999</v>
      </c>
      <c r="P10" s="30">
        <v>0.106</v>
      </c>
      <c r="Q10" s="30">
        <v>0.11</v>
      </c>
      <c r="R10" s="30">
        <v>0.10199999999999999</v>
      </c>
      <c r="S10" s="114">
        <f t="shared" si="1"/>
        <v>1.4170000000000003</v>
      </c>
      <c r="T10" s="71"/>
    </row>
    <row r="11" spans="1:22">
      <c r="A11" s="30">
        <f t="shared" si="0"/>
        <v>2012166</v>
      </c>
      <c r="B11" s="30">
        <v>16</v>
      </c>
      <c r="C11" s="30" t="e">
        <f>VLOOKUP(B11,mas!B:C,2,FALSE)</f>
        <v>#N/A</v>
      </c>
      <c r="D11" s="30">
        <v>2012</v>
      </c>
      <c r="E11" s="30">
        <v>6</v>
      </c>
      <c r="G11" s="30">
        <v>0.433</v>
      </c>
      <c r="H11" s="30">
        <v>4.5999999999999999E-2</v>
      </c>
      <c r="I11" s="30">
        <v>8.4000000000000005E-2</v>
      </c>
      <c r="J11" s="30">
        <v>0.437</v>
      </c>
      <c r="K11" s="30">
        <v>1.01</v>
      </c>
      <c r="L11" s="30">
        <v>0.67500000000000004</v>
      </c>
      <c r="M11" s="30">
        <v>0.11</v>
      </c>
      <c r="N11" s="30">
        <v>0.35</v>
      </c>
      <c r="O11" s="30">
        <v>0.76500000000000001</v>
      </c>
      <c r="P11" s="30">
        <v>1.0349999999999999</v>
      </c>
      <c r="Q11" s="30">
        <v>0.88</v>
      </c>
      <c r="R11" s="30">
        <v>0.64500000000000002</v>
      </c>
      <c r="S11" s="114">
        <f t="shared" si="1"/>
        <v>6.4699999999999989</v>
      </c>
      <c r="T11" s="71"/>
    </row>
    <row r="12" spans="1:22">
      <c r="A12" s="30">
        <f t="shared" si="0"/>
        <v>2012167</v>
      </c>
      <c r="B12" s="30">
        <v>16</v>
      </c>
      <c r="C12" s="30" t="e">
        <f>VLOOKUP(B12,mas!B:C,2,FALSE)</f>
        <v>#N/A</v>
      </c>
      <c r="D12" s="30">
        <v>2012</v>
      </c>
      <c r="E12" s="30">
        <v>7</v>
      </c>
      <c r="G12" s="30">
        <v>2.952</v>
      </c>
      <c r="H12" s="30">
        <v>2.4049999999999998</v>
      </c>
      <c r="I12" s="30">
        <v>1.9850000000000001</v>
      </c>
      <c r="J12" s="30">
        <v>2.3460000000000001</v>
      </c>
      <c r="K12" s="30">
        <v>2.8359999999999999</v>
      </c>
      <c r="L12" s="30">
        <v>3.0434000000000001</v>
      </c>
      <c r="M12" s="30">
        <v>2.2389999999999999</v>
      </c>
      <c r="N12" s="30">
        <v>2.2440000000000002</v>
      </c>
      <c r="O12" s="30">
        <v>2.8879999999999999</v>
      </c>
      <c r="P12" s="30">
        <v>3.49</v>
      </c>
      <c r="Q12" s="30">
        <v>2.9020000000000001</v>
      </c>
      <c r="R12" s="30">
        <v>2.657</v>
      </c>
      <c r="S12" s="114">
        <f t="shared" si="1"/>
        <v>31.987400000000004</v>
      </c>
      <c r="T12" s="71"/>
    </row>
    <row r="13" spans="1:22">
      <c r="A13" s="30">
        <f t="shared" si="0"/>
        <v>2012176</v>
      </c>
      <c r="B13" s="30">
        <v>17</v>
      </c>
      <c r="C13" s="30" t="e">
        <f>VLOOKUP(B13,mas!B:C,2,FALSE)</f>
        <v>#N/A</v>
      </c>
      <c r="D13" s="30">
        <v>2012</v>
      </c>
      <c r="E13" s="30">
        <v>6</v>
      </c>
      <c r="G13" s="30">
        <v>0.434</v>
      </c>
      <c r="H13" s="30">
        <v>0.13300000000000001</v>
      </c>
      <c r="I13" s="30">
        <v>0.17</v>
      </c>
      <c r="J13" s="30">
        <v>0.37</v>
      </c>
      <c r="K13" s="30">
        <v>0.79200000000000004</v>
      </c>
      <c r="L13" s="30">
        <v>0.77300000000000002</v>
      </c>
      <c r="M13" s="30">
        <v>0.57299999999999995</v>
      </c>
      <c r="N13" s="30">
        <v>0.13300000000000001</v>
      </c>
      <c r="O13" s="30">
        <v>0.27300000000000002</v>
      </c>
      <c r="P13" s="30">
        <v>0.48899999999999999</v>
      </c>
      <c r="Q13" s="30">
        <v>0.44</v>
      </c>
      <c r="R13" s="30">
        <v>0.501</v>
      </c>
      <c r="S13" s="114">
        <f t="shared" si="1"/>
        <v>5.0810000000000013</v>
      </c>
      <c r="T13" s="71"/>
    </row>
    <row r="14" spans="1:22">
      <c r="A14" s="30">
        <f t="shared" si="0"/>
        <v>2012177</v>
      </c>
      <c r="B14" s="30">
        <v>17</v>
      </c>
      <c r="C14" s="30" t="e">
        <f>VLOOKUP(B14,mas!B:C,2,FALSE)</f>
        <v>#N/A</v>
      </c>
      <c r="D14" s="30">
        <v>2012</v>
      </c>
      <c r="E14" s="30">
        <v>7</v>
      </c>
      <c r="G14" s="30">
        <v>1.5940000000000001</v>
      </c>
      <c r="H14" s="30">
        <v>1.6519999999999999</v>
      </c>
      <c r="I14" s="30">
        <v>1.5009999999999999</v>
      </c>
      <c r="J14" s="30">
        <v>1.754</v>
      </c>
      <c r="K14" s="30">
        <v>1.9490000000000001</v>
      </c>
      <c r="L14" s="30">
        <v>1.7509999999999999</v>
      </c>
      <c r="M14" s="30">
        <v>1.609</v>
      </c>
      <c r="N14" s="30">
        <v>1.831</v>
      </c>
      <c r="O14" s="30">
        <v>1.8049999999999999</v>
      </c>
      <c r="P14" s="30">
        <v>1.9350000000000001</v>
      </c>
      <c r="Q14" s="30">
        <v>1.851</v>
      </c>
      <c r="R14" s="30">
        <v>1.6339999999999999</v>
      </c>
      <c r="S14" s="114">
        <f t="shared" si="1"/>
        <v>20.865999999999996</v>
      </c>
      <c r="T14" s="71"/>
    </row>
    <row r="15" spans="1:22">
      <c r="A15" s="30">
        <f t="shared" si="0"/>
        <v>2012181</v>
      </c>
      <c r="B15" s="30">
        <v>18</v>
      </c>
      <c r="C15" s="30" t="str">
        <f>VLOOKUP(B15,mas!B:C,2,FALSE)</f>
        <v>京都民医連太子道診療所</v>
      </c>
      <c r="D15" s="30">
        <v>2012</v>
      </c>
      <c r="E15" s="30">
        <v>1</v>
      </c>
      <c r="G15" s="30">
        <v>0.193</v>
      </c>
      <c r="H15" s="30">
        <v>0.23799999999999999</v>
      </c>
      <c r="I15" s="30">
        <v>0.27900000000000003</v>
      </c>
      <c r="J15" s="30">
        <v>0.33600000000000002</v>
      </c>
      <c r="K15" s="30">
        <v>0.36899999999999999</v>
      </c>
      <c r="L15" s="30">
        <v>0.27600000000000002</v>
      </c>
      <c r="M15" s="30">
        <v>0.29199999999999998</v>
      </c>
      <c r="N15" s="30">
        <v>0.24299999999999999</v>
      </c>
      <c r="O15" s="30">
        <v>0.254</v>
      </c>
      <c r="P15" s="30">
        <v>0.25700000000000001</v>
      </c>
      <c r="Q15" s="30">
        <v>0.186</v>
      </c>
      <c r="R15" s="30">
        <v>0.26200000000000001</v>
      </c>
      <c r="S15" s="114">
        <f t="shared" si="1"/>
        <v>3.1850000000000001</v>
      </c>
      <c r="T15" s="71"/>
    </row>
    <row r="16" spans="1:22">
      <c r="A16" s="30">
        <f t="shared" si="0"/>
        <v>2012186</v>
      </c>
      <c r="B16" s="30">
        <v>18</v>
      </c>
      <c r="C16" s="30" t="str">
        <f>VLOOKUP(B16,mas!B:C,2,FALSE)</f>
        <v>京都民医連太子道診療所</v>
      </c>
      <c r="D16" s="30">
        <v>2012</v>
      </c>
      <c r="E16" s="30">
        <v>6</v>
      </c>
      <c r="G16" s="30">
        <v>0.7</v>
      </c>
      <c r="H16" s="30">
        <v>1.381</v>
      </c>
      <c r="I16" s="30">
        <v>3.3820000000000001</v>
      </c>
      <c r="J16" s="30">
        <v>5.0389999999999997</v>
      </c>
      <c r="K16" s="30">
        <v>7.1829999999999998</v>
      </c>
      <c r="L16" s="30">
        <v>6.68</v>
      </c>
      <c r="M16" s="30">
        <v>2.9609999999999999</v>
      </c>
      <c r="N16" s="30">
        <v>0.71599999999999997</v>
      </c>
      <c r="O16" s="30">
        <v>1.87</v>
      </c>
      <c r="P16" s="30">
        <v>2.96</v>
      </c>
      <c r="Q16" s="30">
        <v>2.6539999999999999</v>
      </c>
      <c r="R16" s="30">
        <v>1.331</v>
      </c>
      <c r="S16" s="114">
        <f t="shared" si="1"/>
        <v>36.856999999999999</v>
      </c>
      <c r="T16" s="71"/>
    </row>
    <row r="17" spans="1:20">
      <c r="A17" s="30">
        <f t="shared" si="0"/>
        <v>2012187</v>
      </c>
      <c r="B17" s="30">
        <v>18</v>
      </c>
      <c r="C17" s="30" t="str">
        <f>VLOOKUP(B17,mas!B:C,2,FALSE)</f>
        <v>京都民医連太子道診療所</v>
      </c>
      <c r="D17" s="30">
        <v>2012</v>
      </c>
      <c r="E17" s="30">
        <v>7</v>
      </c>
      <c r="G17" s="30">
        <v>26.402000000000001</v>
      </c>
      <c r="H17" s="30">
        <v>23.134</v>
      </c>
      <c r="I17" s="30">
        <v>26.536999999999999</v>
      </c>
      <c r="J17" s="30">
        <v>29.327000000000002</v>
      </c>
      <c r="K17" s="30">
        <v>31.088999999999999</v>
      </c>
      <c r="L17" s="30">
        <v>30.297000000000001</v>
      </c>
      <c r="M17" s="30">
        <v>17.992000000000001</v>
      </c>
      <c r="N17" s="30">
        <v>24.760999999999999</v>
      </c>
      <c r="O17" s="30">
        <v>25.431999999999999</v>
      </c>
      <c r="P17" s="30">
        <v>25.792000000000002</v>
      </c>
      <c r="Q17" s="30">
        <v>28.98</v>
      </c>
      <c r="R17" s="30">
        <v>25.327000000000002</v>
      </c>
      <c r="S17" s="114">
        <f t="shared" si="1"/>
        <v>315.07</v>
      </c>
      <c r="T17" s="71"/>
    </row>
    <row r="18" spans="1:20">
      <c r="A18" s="30">
        <f t="shared" si="0"/>
        <v>2012196</v>
      </c>
      <c r="B18" s="30">
        <v>19</v>
      </c>
      <c r="C18" s="30" t="str">
        <f>VLOOKUP(B18,mas!B:C,2,FALSE)</f>
        <v>かどの三条こども診療所</v>
      </c>
      <c r="D18" s="30">
        <v>2012</v>
      </c>
      <c r="E18" s="30">
        <v>6</v>
      </c>
      <c r="G18" s="30">
        <v>1E-3</v>
      </c>
      <c r="H18" s="30">
        <v>2E-3</v>
      </c>
      <c r="I18" s="30">
        <v>2E-3</v>
      </c>
      <c r="J18" s="30">
        <v>2E-3</v>
      </c>
      <c r="K18" s="30">
        <v>2E-3</v>
      </c>
      <c r="L18" s="30">
        <v>1E-3</v>
      </c>
      <c r="M18" s="30">
        <v>3.0000000000000001E-3</v>
      </c>
      <c r="N18" s="30">
        <v>3.0000000000000001E-3</v>
      </c>
      <c r="O18" s="30">
        <v>4.0000000000000001E-3</v>
      </c>
      <c r="P18" s="30">
        <v>4.0000000000000001E-3</v>
      </c>
      <c r="Q18" s="30">
        <v>4.0000000000000001E-3</v>
      </c>
      <c r="R18" s="30">
        <v>4.0000000000000001E-3</v>
      </c>
      <c r="S18" s="114">
        <f t="shared" si="1"/>
        <v>3.2000000000000001E-2</v>
      </c>
      <c r="T18" s="71"/>
    </row>
    <row r="19" spans="1:20">
      <c r="A19" s="30">
        <f t="shared" si="0"/>
        <v>2012197</v>
      </c>
      <c r="B19" s="30">
        <v>19</v>
      </c>
      <c r="C19" s="30" t="str">
        <f>VLOOKUP(B19,mas!B:C,2,FALSE)</f>
        <v>かどの三条こども診療所</v>
      </c>
      <c r="D19" s="30">
        <v>2012</v>
      </c>
      <c r="E19" s="30">
        <v>7</v>
      </c>
      <c r="G19" s="30">
        <v>3.2360000000000002</v>
      </c>
      <c r="H19" s="30">
        <v>2.5139999999999998</v>
      </c>
      <c r="I19" s="30">
        <v>2.2069999999999999</v>
      </c>
      <c r="J19" s="30">
        <v>2.2629999999999999</v>
      </c>
      <c r="K19" s="30">
        <v>3.1240000000000001</v>
      </c>
      <c r="L19" s="30">
        <v>2.8730000000000002</v>
      </c>
      <c r="M19" s="30">
        <v>2.34</v>
      </c>
      <c r="N19" s="30">
        <v>2.6970000000000001</v>
      </c>
      <c r="O19" s="30">
        <v>2.992</v>
      </c>
      <c r="P19" s="30">
        <v>3.6549999999999998</v>
      </c>
      <c r="Q19" s="30">
        <v>3.3479999999999999</v>
      </c>
      <c r="R19" s="30">
        <v>3.3319999999999999</v>
      </c>
      <c r="S19" s="114">
        <f t="shared" si="1"/>
        <v>34.580999999999996</v>
      </c>
      <c r="T19" s="71"/>
    </row>
    <row r="20" spans="1:20">
      <c r="A20" s="30">
        <f t="shared" si="0"/>
        <v>2012201</v>
      </c>
      <c r="B20" s="30">
        <v>20</v>
      </c>
      <c r="C20" s="30" t="str">
        <f>VLOOKUP(B20,mas!B:C,2,FALSE)</f>
        <v>総合ケアＳＴ太秦安井</v>
      </c>
      <c r="D20" s="30">
        <v>2012</v>
      </c>
      <c r="E20" s="30">
        <v>1</v>
      </c>
      <c r="G20" s="30">
        <v>0.152</v>
      </c>
      <c r="H20" s="30">
        <v>0.114</v>
      </c>
      <c r="I20" s="30">
        <v>0.17399999999999999</v>
      </c>
      <c r="J20" s="30">
        <v>0.13900000000000001</v>
      </c>
      <c r="K20" s="30">
        <v>0.152</v>
      </c>
      <c r="L20" s="30">
        <v>0.16200000000000001</v>
      </c>
      <c r="M20" s="30">
        <v>0.16400000000000001</v>
      </c>
      <c r="N20" s="30">
        <v>0.185</v>
      </c>
      <c r="O20" s="30">
        <v>0.16300000000000001</v>
      </c>
      <c r="P20" s="30">
        <v>0.187</v>
      </c>
      <c r="Q20" s="30">
        <v>0.186</v>
      </c>
      <c r="R20" s="30">
        <v>0.16400000000000001</v>
      </c>
      <c r="S20" s="114">
        <f t="shared" si="1"/>
        <v>1.9419999999999999</v>
      </c>
      <c r="T20" s="71"/>
    </row>
    <row r="21" spans="1:20">
      <c r="A21" s="30">
        <f t="shared" si="0"/>
        <v>2012202</v>
      </c>
      <c r="B21" s="30">
        <v>20</v>
      </c>
      <c r="C21" s="30" t="str">
        <f>VLOOKUP(B21,mas!B:C,2,FALSE)</f>
        <v>総合ケアＳＴ太秦安井</v>
      </c>
      <c r="D21" s="30">
        <v>2012</v>
      </c>
      <c r="E21" s="30">
        <v>2</v>
      </c>
      <c r="G21" s="30">
        <v>0.04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0.12</v>
      </c>
      <c r="O21" s="30">
        <v>0.1</v>
      </c>
      <c r="P21" s="30">
        <v>9.7000000000000003E-2</v>
      </c>
      <c r="Q21" s="30">
        <v>0.02</v>
      </c>
      <c r="R21" s="30">
        <v>0.04</v>
      </c>
      <c r="S21" s="114">
        <f t="shared" si="1"/>
        <v>0.41699999999999998</v>
      </c>
      <c r="T21" s="71"/>
    </row>
    <row r="22" spans="1:20">
      <c r="A22" s="30">
        <f t="shared" si="0"/>
        <v>2012206</v>
      </c>
      <c r="B22" s="30">
        <v>20</v>
      </c>
      <c r="C22" s="30" t="str">
        <f>VLOOKUP(B22,mas!B:C,2,FALSE)</f>
        <v>総合ケアＳＴ太秦安井</v>
      </c>
      <c r="D22" s="30">
        <v>2012</v>
      </c>
      <c r="E22" s="30">
        <v>6</v>
      </c>
      <c r="G22" s="30">
        <v>3.0000000000000001E-3</v>
      </c>
      <c r="H22" s="30">
        <v>1E-3</v>
      </c>
      <c r="I22" s="30">
        <v>1E-3</v>
      </c>
      <c r="J22" s="30">
        <v>1E-3</v>
      </c>
      <c r="K22" s="30">
        <v>1E-3</v>
      </c>
      <c r="L22" s="30">
        <v>1E-3</v>
      </c>
      <c r="M22" s="30">
        <v>2E-3</v>
      </c>
      <c r="N22" s="30">
        <v>7.0000000000000001E-3</v>
      </c>
      <c r="O22" s="30">
        <v>0.01</v>
      </c>
      <c r="P22" s="30">
        <v>8.0000000000000002E-3</v>
      </c>
      <c r="Q22" s="30">
        <v>8.9999999999999993E-3</v>
      </c>
      <c r="R22" s="30">
        <v>7.0000000000000001E-3</v>
      </c>
      <c r="S22" s="114">
        <f t="shared" si="1"/>
        <v>5.1000000000000004E-2</v>
      </c>
      <c r="T22" s="71"/>
    </row>
    <row r="23" spans="1:20">
      <c r="A23" s="30">
        <f t="shared" si="0"/>
        <v>2012207</v>
      </c>
      <c r="B23" s="30">
        <v>20</v>
      </c>
      <c r="C23" s="30" t="str">
        <f>VLOOKUP(B23,mas!B:C,2,FALSE)</f>
        <v>総合ケアＳＴ太秦安井</v>
      </c>
      <c r="D23" s="30">
        <v>2012</v>
      </c>
      <c r="E23" s="30">
        <v>7</v>
      </c>
      <c r="G23" s="30">
        <v>5.1059999999999999</v>
      </c>
      <c r="H23" s="30">
        <v>2.722</v>
      </c>
      <c r="I23" s="30">
        <v>2.714</v>
      </c>
      <c r="J23" s="30">
        <v>2.7639999999999998</v>
      </c>
      <c r="K23" s="30">
        <v>3.1</v>
      </c>
      <c r="L23" s="30">
        <v>2.9</v>
      </c>
      <c r="M23" s="30">
        <v>3.722</v>
      </c>
      <c r="N23" s="30">
        <v>2.7639999999999998</v>
      </c>
      <c r="O23" s="30">
        <v>3.859</v>
      </c>
      <c r="P23" s="30">
        <v>5.2229999999999999</v>
      </c>
      <c r="Q23" s="30">
        <v>5.85</v>
      </c>
      <c r="R23" s="30">
        <v>5.2729999999999997</v>
      </c>
      <c r="S23" s="114">
        <f t="shared" si="1"/>
        <v>45.997</v>
      </c>
      <c r="T23" s="71"/>
    </row>
    <row r="24" spans="1:20">
      <c r="A24" s="30">
        <f t="shared" ref="A24:A42" si="2">D24*1000+B24*10+E24</f>
        <v>2012301</v>
      </c>
      <c r="B24" s="30">
        <v>30</v>
      </c>
      <c r="C24" s="30" t="str">
        <f>VLOOKUP(B24,mas!B:C,2,FALSE)</f>
        <v>上京診療所</v>
      </c>
      <c r="D24" s="30">
        <v>2012</v>
      </c>
      <c r="E24" s="30">
        <v>1</v>
      </c>
      <c r="G24" s="30">
        <v>0.13200000000000001</v>
      </c>
      <c r="H24" s="30">
        <v>0.107</v>
      </c>
      <c r="I24" s="30">
        <v>0.13100000000000001</v>
      </c>
      <c r="J24" s="30">
        <v>0.14099999999999999</v>
      </c>
      <c r="K24" s="30">
        <v>0.16800000000000001</v>
      </c>
      <c r="L24" s="30">
        <v>0.11600000000000001</v>
      </c>
      <c r="M24" s="30">
        <v>0.13138</v>
      </c>
      <c r="N24" s="30">
        <v>8.5370000000000001E-2</v>
      </c>
      <c r="O24" s="30">
        <v>0.13622000000000001</v>
      </c>
      <c r="P24" s="30">
        <v>8.831E-2</v>
      </c>
      <c r="Q24" s="30">
        <v>0.11593000000000001</v>
      </c>
      <c r="R24" s="30">
        <v>9.2329999999999995E-2</v>
      </c>
      <c r="S24" s="114">
        <f t="shared" si="1"/>
        <v>1.4445399999999999</v>
      </c>
      <c r="T24" s="71"/>
    </row>
    <row r="25" spans="1:20">
      <c r="A25" s="30">
        <f t="shared" si="2"/>
        <v>2012306</v>
      </c>
      <c r="B25" s="30">
        <v>30</v>
      </c>
      <c r="C25" s="30" t="str">
        <f>VLOOKUP(B25,mas!B:C,2,FALSE)</f>
        <v>上京診療所</v>
      </c>
      <c r="D25" s="30">
        <v>2012</v>
      </c>
      <c r="E25" s="30">
        <v>6</v>
      </c>
      <c r="G25" s="30">
        <v>0.621</v>
      </c>
      <c r="H25" s="30">
        <v>0.41</v>
      </c>
      <c r="I25" s="30">
        <v>0.79600000000000004</v>
      </c>
      <c r="J25" s="30">
        <v>1.165</v>
      </c>
      <c r="K25" s="30">
        <v>2.0310000000000001</v>
      </c>
      <c r="L25" s="30">
        <v>1.5760000000000001</v>
      </c>
      <c r="M25" s="30">
        <v>0.81</v>
      </c>
      <c r="N25" s="30">
        <v>0.376</v>
      </c>
      <c r="O25" s="30">
        <v>0.95399999999999996</v>
      </c>
      <c r="P25" s="30">
        <v>1.1850000000000001</v>
      </c>
      <c r="Q25" s="30">
        <v>0.99399999999999999</v>
      </c>
      <c r="R25" s="30">
        <v>0.78200000000000003</v>
      </c>
      <c r="S25" s="114">
        <f t="shared" si="1"/>
        <v>11.700000000000001</v>
      </c>
      <c r="T25" s="71"/>
    </row>
    <row r="26" spans="1:20">
      <c r="A26" s="30">
        <f t="shared" si="2"/>
        <v>2012307</v>
      </c>
      <c r="B26" s="30">
        <v>30</v>
      </c>
      <c r="C26" s="30" t="str">
        <f>VLOOKUP(B26,mas!B:C,2,FALSE)</f>
        <v>上京診療所</v>
      </c>
      <c r="D26" s="30">
        <v>2012</v>
      </c>
      <c r="E26" s="30">
        <v>7</v>
      </c>
      <c r="G26" s="30">
        <v>9.9350000000000005</v>
      </c>
      <c r="H26" s="30">
        <v>9.2159999999999993</v>
      </c>
      <c r="I26" s="30">
        <v>9.09</v>
      </c>
      <c r="J26" s="30">
        <v>9.4749999999999996</v>
      </c>
      <c r="K26" s="30">
        <v>9.9570000000000007</v>
      </c>
      <c r="L26" s="30">
        <v>9.66</v>
      </c>
      <c r="M26" s="30">
        <v>9.2110000000000003</v>
      </c>
      <c r="N26" s="30">
        <v>9.1660000000000004</v>
      </c>
      <c r="O26" s="30">
        <v>9.0129999999999999</v>
      </c>
      <c r="P26" s="30">
        <v>9.1980000000000004</v>
      </c>
      <c r="Q26" s="30">
        <v>9.5960000000000001</v>
      </c>
      <c r="R26" s="30">
        <v>8.7149999999999999</v>
      </c>
      <c r="S26" s="114">
        <f t="shared" si="1"/>
        <v>112.232</v>
      </c>
      <c r="T26" s="71"/>
    </row>
    <row r="27" spans="1:20">
      <c r="A27" s="30">
        <f t="shared" si="2"/>
        <v>2012341</v>
      </c>
      <c r="B27" s="30">
        <v>34</v>
      </c>
      <c r="C27" s="30" t="str">
        <f>VLOOKUP(B27,mas!B:C,2,FALSE)</f>
        <v>仁和診療所</v>
      </c>
      <c r="D27" s="30">
        <v>2012</v>
      </c>
      <c r="E27" s="30">
        <v>1</v>
      </c>
      <c r="G27" s="30">
        <v>7.3999999999999996E-2</v>
      </c>
      <c r="H27" s="30">
        <v>5.3999999999999999E-2</v>
      </c>
      <c r="I27" s="30">
        <v>0.11799999999999999</v>
      </c>
      <c r="J27" s="30">
        <v>0.97499999999999998</v>
      </c>
      <c r="K27" s="30">
        <v>0.111</v>
      </c>
      <c r="L27" s="30">
        <v>9.9000000000000005E-2</v>
      </c>
      <c r="M27" s="30">
        <v>7.0999999999999994E-2</v>
      </c>
      <c r="N27" s="30">
        <v>6.6000000000000003E-2</v>
      </c>
      <c r="O27" s="30">
        <v>8.5999999999999993E-2</v>
      </c>
      <c r="P27" s="30">
        <v>8.5000000000000006E-2</v>
      </c>
      <c r="Q27" s="30">
        <v>6.7000000000000004E-2</v>
      </c>
      <c r="R27" s="30">
        <v>9.5000000000000001E-2</v>
      </c>
      <c r="S27" s="114">
        <f t="shared" si="1"/>
        <v>1.901</v>
      </c>
      <c r="T27" s="71"/>
    </row>
    <row r="28" spans="1:20">
      <c r="A28" s="30">
        <f t="shared" si="2"/>
        <v>2012342</v>
      </c>
      <c r="B28" s="30">
        <v>34</v>
      </c>
      <c r="C28" s="30" t="str">
        <f>VLOOKUP(B28,mas!B:C,2,FALSE)</f>
        <v>仁和診療所</v>
      </c>
      <c r="D28" s="30">
        <v>2012</v>
      </c>
      <c r="E28" s="30">
        <v>2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0.61399999999999999</v>
      </c>
      <c r="P28" s="30">
        <v>0.57299999999999995</v>
      </c>
      <c r="Q28" s="30">
        <v>0.499</v>
      </c>
      <c r="R28" s="30">
        <v>0.40400000000000003</v>
      </c>
      <c r="S28" s="114">
        <f t="shared" si="1"/>
        <v>2.09</v>
      </c>
      <c r="T28" s="71"/>
    </row>
    <row r="29" spans="1:20">
      <c r="A29" s="30">
        <f t="shared" si="2"/>
        <v>2012347</v>
      </c>
      <c r="B29" s="30">
        <v>34</v>
      </c>
      <c r="C29" s="30" t="str">
        <f>VLOOKUP(B29,mas!B:C,2,FALSE)</f>
        <v>仁和診療所</v>
      </c>
      <c r="D29" s="30">
        <v>2012</v>
      </c>
      <c r="E29" s="30">
        <v>7</v>
      </c>
      <c r="G29" s="30">
        <v>11.654</v>
      </c>
      <c r="H29" s="30">
        <v>0.76670000000000005</v>
      </c>
      <c r="I29" s="30">
        <v>0.82069999999999999</v>
      </c>
      <c r="J29" s="30">
        <v>0.82950000000000002</v>
      </c>
      <c r="K29" s="30">
        <v>12.448</v>
      </c>
      <c r="L29" s="30">
        <v>11.182</v>
      </c>
      <c r="M29" s="30">
        <v>7.9169999999999998</v>
      </c>
      <c r="N29" s="30">
        <v>9.1820000000000004</v>
      </c>
      <c r="O29" s="30">
        <v>11.506</v>
      </c>
      <c r="P29" s="30">
        <v>11.428000000000001</v>
      </c>
      <c r="Q29" s="30">
        <v>13.484999999999999</v>
      </c>
      <c r="R29" s="30">
        <v>11.48</v>
      </c>
      <c r="S29" s="114">
        <f t="shared" ref="S29:S57" si="3">SUM(G29:R29)</f>
        <v>102.69890000000001</v>
      </c>
      <c r="T29" s="71"/>
    </row>
    <row r="30" spans="1:20">
      <c r="A30" s="30">
        <f t="shared" si="2"/>
        <v>2012361</v>
      </c>
      <c r="B30" s="30">
        <v>36</v>
      </c>
      <c r="C30" s="30" t="str">
        <f>VLOOKUP(B30,mas!B:C,2,FALSE)</f>
        <v>上京鍼灸</v>
      </c>
      <c r="D30" s="30">
        <v>2012</v>
      </c>
      <c r="E30" s="30">
        <v>1</v>
      </c>
      <c r="G30" s="30">
        <v>0.22500000000000001</v>
      </c>
      <c r="H30" s="30">
        <v>0.249</v>
      </c>
      <c r="I30" s="30">
        <v>0.30599999999999999</v>
      </c>
      <c r="J30" s="30">
        <v>0.32300000000000001</v>
      </c>
      <c r="K30" s="30">
        <v>0.377</v>
      </c>
      <c r="L30" s="30">
        <v>0.27</v>
      </c>
      <c r="M30" s="30">
        <v>0.27</v>
      </c>
      <c r="N30" s="30">
        <v>0.255</v>
      </c>
      <c r="O30" s="30">
        <v>0.23699999999999999</v>
      </c>
      <c r="P30" s="30">
        <v>0.218</v>
      </c>
      <c r="Q30" s="30">
        <v>0.25700000000000001</v>
      </c>
      <c r="R30" s="30">
        <v>0.21099999999999999</v>
      </c>
      <c r="S30" s="114">
        <f t="shared" si="3"/>
        <v>3.198</v>
      </c>
      <c r="T30" s="71"/>
    </row>
    <row r="31" spans="1:20">
      <c r="A31" s="30">
        <f t="shared" si="2"/>
        <v>2012367</v>
      </c>
      <c r="B31" s="30">
        <v>36</v>
      </c>
      <c r="C31" s="30" t="str">
        <f>VLOOKUP(B31,mas!B:C,2,FALSE)</f>
        <v>上京鍼灸</v>
      </c>
      <c r="D31" s="30">
        <v>2012</v>
      </c>
      <c r="E31" s="30">
        <v>7</v>
      </c>
      <c r="G31" s="30">
        <v>0.64900000000000002</v>
      </c>
      <c r="H31" s="30">
        <v>0.28999999999999998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114">
        <f t="shared" si="3"/>
        <v>0.93900000000000006</v>
      </c>
      <c r="T31" s="71"/>
    </row>
    <row r="32" spans="1:20">
      <c r="A32" s="30">
        <f t="shared" si="2"/>
        <v>2012371</v>
      </c>
      <c r="B32" s="30">
        <v>37</v>
      </c>
      <c r="C32" s="30" t="e">
        <f>VLOOKUP(B32,mas!B:C,2,FALSE)</f>
        <v>#N/A</v>
      </c>
      <c r="D32" s="30">
        <v>2012</v>
      </c>
      <c r="E32" s="30">
        <v>1</v>
      </c>
      <c r="G32" s="30">
        <v>6.5339999999999995E-2</v>
      </c>
      <c r="H32" s="30">
        <v>6.1339999999999999E-2</v>
      </c>
      <c r="I32" s="30">
        <v>8.1850000000000006E-2</v>
      </c>
      <c r="J32" s="30">
        <v>5.6869999999999997E-2</v>
      </c>
      <c r="K32" s="30">
        <v>6.0650000000000003E-2</v>
      </c>
      <c r="L32" s="30">
        <v>4.3920000000000001E-2</v>
      </c>
      <c r="M32" s="30">
        <v>6.2E-2</v>
      </c>
      <c r="N32" s="30">
        <v>9.1999999999999998E-2</v>
      </c>
      <c r="O32" s="30">
        <v>5.6000000000000001E-2</v>
      </c>
      <c r="P32" s="30">
        <v>5.5E-2</v>
      </c>
      <c r="Q32" s="30">
        <v>4.2999999999999997E-2</v>
      </c>
      <c r="R32" s="30">
        <v>5.8000000000000003E-2</v>
      </c>
      <c r="S32" s="114">
        <f t="shared" si="3"/>
        <v>0.73597000000000012</v>
      </c>
      <c r="T32" s="71"/>
    </row>
    <row r="33" spans="1:20">
      <c r="A33" s="30">
        <f t="shared" si="2"/>
        <v>2012372</v>
      </c>
      <c r="B33" s="30">
        <v>37</v>
      </c>
      <c r="C33" s="30" t="e">
        <f>VLOOKUP(B33,mas!B:C,2,FALSE)</f>
        <v>#N/A</v>
      </c>
      <c r="D33" s="30">
        <v>2012</v>
      </c>
      <c r="E33" s="30">
        <v>2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3.5999999999999997E-2</v>
      </c>
      <c r="O33" s="30">
        <v>3.5999999999999997E-2</v>
      </c>
      <c r="P33" s="30">
        <v>1.7999999999999999E-2</v>
      </c>
      <c r="Q33" s="30">
        <v>3.5999999999999997E-2</v>
      </c>
      <c r="R33" s="30">
        <v>1.7999999999999999E-2</v>
      </c>
      <c r="S33" s="114">
        <f t="shared" si="3"/>
        <v>0.14399999999999999</v>
      </c>
      <c r="T33" s="71"/>
    </row>
    <row r="34" spans="1:20">
      <c r="A34" s="30">
        <f t="shared" si="2"/>
        <v>2012376</v>
      </c>
      <c r="B34" s="30">
        <v>37</v>
      </c>
      <c r="C34" s="30" t="e">
        <f>VLOOKUP(B34,mas!B:C,2,FALSE)</f>
        <v>#N/A</v>
      </c>
      <c r="D34" s="30">
        <v>2012</v>
      </c>
      <c r="E34" s="30">
        <v>6</v>
      </c>
      <c r="G34" s="30">
        <v>0.222</v>
      </c>
      <c r="H34" s="30">
        <v>0.17299999999999999</v>
      </c>
      <c r="I34" s="30">
        <v>0.127</v>
      </c>
      <c r="J34" s="30">
        <v>0.11</v>
      </c>
      <c r="K34" s="30">
        <v>8.3000000000000004E-2</v>
      </c>
      <c r="L34" s="30">
        <v>8.1000000000000003E-2</v>
      </c>
      <c r="M34" s="30">
        <v>0.11799999999999999</v>
      </c>
      <c r="N34" s="30">
        <v>0.191</v>
      </c>
      <c r="O34" s="30">
        <v>0.246</v>
      </c>
      <c r="P34" s="30">
        <v>0.23699999999999999</v>
      </c>
      <c r="Q34" s="30">
        <v>0.215</v>
      </c>
      <c r="R34" s="30">
        <v>0.215</v>
      </c>
      <c r="S34" s="114">
        <f t="shared" si="3"/>
        <v>2.0180000000000002</v>
      </c>
      <c r="T34" s="71"/>
    </row>
    <row r="35" spans="1:20">
      <c r="A35" s="30">
        <f t="shared" si="2"/>
        <v>2012377</v>
      </c>
      <c r="B35" s="30">
        <v>37</v>
      </c>
      <c r="C35" s="30" t="e">
        <f>VLOOKUP(B35,mas!B:C,2,FALSE)</f>
        <v>#N/A</v>
      </c>
      <c r="D35" s="30">
        <v>2012</v>
      </c>
      <c r="E35" s="30">
        <v>7</v>
      </c>
      <c r="G35" s="30">
        <v>1.107</v>
      </c>
      <c r="H35" s="30">
        <v>0.70899999999999996</v>
      </c>
      <c r="I35" s="30">
        <v>0.495</v>
      </c>
      <c r="J35" s="30">
        <v>0.63100000000000001</v>
      </c>
      <c r="K35" s="30">
        <v>1.1180000000000001</v>
      </c>
      <c r="L35" s="30">
        <v>1.0900000000000001</v>
      </c>
      <c r="M35" s="30">
        <v>0.67100000000000004</v>
      </c>
      <c r="N35" s="30">
        <v>0.63600000000000001</v>
      </c>
      <c r="O35" s="30">
        <v>1.117</v>
      </c>
      <c r="P35" s="30">
        <v>1.321</v>
      </c>
      <c r="Q35" s="30">
        <v>1.2150000000000001</v>
      </c>
      <c r="R35" s="30">
        <v>1.077</v>
      </c>
      <c r="S35" s="114">
        <f t="shared" si="3"/>
        <v>11.187000000000001</v>
      </c>
      <c r="T35" s="71"/>
    </row>
    <row r="36" spans="1:20">
      <c r="A36" s="30">
        <f t="shared" si="2"/>
        <v>2012411</v>
      </c>
      <c r="B36" s="30">
        <v>41</v>
      </c>
      <c r="C36" s="30" t="str">
        <f>VLOOKUP(B36,mas!B:C,2,FALSE)</f>
        <v>総合ケアＳＴわかば</v>
      </c>
      <c r="D36" s="30">
        <v>2012</v>
      </c>
      <c r="E36" s="30">
        <v>1</v>
      </c>
      <c r="G36" s="30">
        <v>0.31259999999999993</v>
      </c>
      <c r="H36" s="30">
        <v>0.36604000000000003</v>
      </c>
      <c r="I36" s="30">
        <v>0.40045000000000003</v>
      </c>
      <c r="J36" s="30">
        <v>0.40119999999999995</v>
      </c>
      <c r="K36" s="30">
        <v>0.43557000000000012</v>
      </c>
      <c r="L36" s="30">
        <v>0.73662000000000016</v>
      </c>
      <c r="M36" s="30">
        <v>0.37179000000000006</v>
      </c>
      <c r="N36" s="30">
        <v>0.45050999999999997</v>
      </c>
      <c r="O36" s="30">
        <v>0.38423000000000007</v>
      </c>
      <c r="P36" s="30">
        <v>0.36404999999999993</v>
      </c>
      <c r="Q36" s="30">
        <v>0.31684999999999991</v>
      </c>
      <c r="R36" s="30">
        <v>0.37923999999999997</v>
      </c>
      <c r="S36" s="114">
        <f t="shared" si="3"/>
        <v>4.9191500000000001</v>
      </c>
      <c r="T36" s="71"/>
    </row>
    <row r="37" spans="1:20">
      <c r="A37" s="30">
        <f t="shared" si="2"/>
        <v>2012412</v>
      </c>
      <c r="B37" s="30">
        <v>41</v>
      </c>
      <c r="C37" s="30" t="str">
        <f>VLOOKUP(B37,mas!B:C,2,FALSE)</f>
        <v>総合ケアＳＴわかば</v>
      </c>
      <c r="D37" s="30">
        <v>2012</v>
      </c>
      <c r="E37" s="30">
        <v>2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0.02</v>
      </c>
      <c r="O37" s="30">
        <v>3.601E-2</v>
      </c>
      <c r="P37" s="30">
        <v>3.5999999999999997E-2</v>
      </c>
      <c r="Q37" s="30">
        <v>0.04</v>
      </c>
      <c r="R37" s="30">
        <v>0.04</v>
      </c>
      <c r="S37" s="114">
        <f t="shared" si="3"/>
        <v>0.17201000000000002</v>
      </c>
      <c r="T37" s="71"/>
    </row>
    <row r="38" spans="1:20">
      <c r="A38" s="30">
        <f t="shared" si="2"/>
        <v>2012416</v>
      </c>
      <c r="B38" s="30">
        <v>41</v>
      </c>
      <c r="C38" s="30" t="str">
        <f>VLOOKUP(B38,mas!B:C,2,FALSE)</f>
        <v>総合ケアＳＴわかば</v>
      </c>
      <c r="D38" s="30">
        <v>2012</v>
      </c>
      <c r="E38" s="30">
        <v>6</v>
      </c>
      <c r="G38" s="30">
        <v>1.095</v>
      </c>
      <c r="H38" s="30">
        <v>0.92400000000000004</v>
      </c>
      <c r="I38" s="30">
        <v>0.77100000000000002</v>
      </c>
      <c r="J38" s="30">
        <v>0.63</v>
      </c>
      <c r="K38" s="30">
        <v>0.52700000000000002</v>
      </c>
      <c r="L38" s="30">
        <v>0.57999999999999996</v>
      </c>
      <c r="M38" s="30">
        <v>0.95299999999999996</v>
      </c>
      <c r="N38" s="30">
        <v>1.194</v>
      </c>
      <c r="O38" s="30">
        <v>1.3640000000000001</v>
      </c>
      <c r="P38" s="30">
        <v>1.349</v>
      </c>
      <c r="Q38" s="30">
        <v>1.4690000000000001</v>
      </c>
      <c r="R38" s="30">
        <v>1.52</v>
      </c>
      <c r="S38" s="114">
        <f t="shared" si="3"/>
        <v>12.375999999999999</v>
      </c>
      <c r="T38" s="71"/>
    </row>
    <row r="39" spans="1:20">
      <c r="A39" s="30">
        <f t="shared" si="2"/>
        <v>2012417</v>
      </c>
      <c r="B39" s="30">
        <v>41</v>
      </c>
      <c r="C39" s="30" t="str">
        <f>VLOOKUP(B39,mas!B:C,2,FALSE)</f>
        <v>総合ケアＳＴわかば</v>
      </c>
      <c r="D39" s="30">
        <v>2012</v>
      </c>
      <c r="E39" s="30">
        <v>7</v>
      </c>
      <c r="G39" s="30">
        <v>5.7439999999999998</v>
      </c>
      <c r="H39" s="30">
        <v>4.3550000000000004</v>
      </c>
      <c r="I39" s="30">
        <v>6.5709999999999997</v>
      </c>
      <c r="J39" s="30">
        <v>11.24</v>
      </c>
      <c r="K39" s="30">
        <v>11.391</v>
      </c>
      <c r="L39" s="30">
        <v>8.7189999999999994</v>
      </c>
      <c r="M39" s="30">
        <v>6</v>
      </c>
      <c r="N39" s="30">
        <v>7.3929999999999998</v>
      </c>
      <c r="O39" s="30">
        <v>9.6780000000000008</v>
      </c>
      <c r="P39" s="30">
        <v>11.537000000000001</v>
      </c>
      <c r="Q39" s="30">
        <v>10.272</v>
      </c>
      <c r="R39" s="30">
        <v>8.3919999999999995</v>
      </c>
      <c r="S39" s="114">
        <f t="shared" si="3"/>
        <v>101.29200000000002</v>
      </c>
      <c r="T39" s="71"/>
    </row>
    <row r="40" spans="1:20">
      <c r="A40" s="30">
        <f t="shared" si="2"/>
        <v>2012491</v>
      </c>
      <c r="B40" s="30">
        <v>49</v>
      </c>
      <c r="C40" s="30" t="e">
        <f>VLOOKUP(B40,mas!B:C,2,FALSE)</f>
        <v>#N/A</v>
      </c>
      <c r="D40" s="30">
        <v>2012</v>
      </c>
      <c r="E40" s="30">
        <v>1</v>
      </c>
      <c r="G40" s="30">
        <v>3.63E-3</v>
      </c>
      <c r="H40" s="30">
        <v>4.5300000000000002E-3</v>
      </c>
      <c r="I40" s="30">
        <v>5.1200000000000004E-3</v>
      </c>
      <c r="J40" s="30">
        <v>4.2599999999999999E-3</v>
      </c>
      <c r="K40" s="30">
        <v>4.13E-3</v>
      </c>
      <c r="L40" s="30">
        <v>4.0000000000000001E-3</v>
      </c>
      <c r="M40" s="65">
        <v>4.47E-3</v>
      </c>
      <c r="N40" s="65">
        <v>0</v>
      </c>
      <c r="O40" s="65">
        <v>9.7199999999999995E-3</v>
      </c>
      <c r="P40" s="65">
        <v>4.0499999999999998E-3</v>
      </c>
      <c r="Q40" s="65">
        <v>4.2399999999999998E-3</v>
      </c>
      <c r="R40" s="65">
        <v>3.9500000000000004E-3</v>
      </c>
      <c r="S40" s="114">
        <f t="shared" si="3"/>
        <v>5.21E-2</v>
      </c>
      <c r="T40" s="71"/>
    </row>
    <row r="41" spans="1:20">
      <c r="A41" s="30">
        <f t="shared" si="2"/>
        <v>2012497</v>
      </c>
      <c r="B41" s="30">
        <v>49</v>
      </c>
      <c r="C41" s="30" t="e">
        <f>VLOOKUP(B41,mas!B:C,2,FALSE)</f>
        <v>#N/A</v>
      </c>
      <c r="D41" s="30">
        <v>2012</v>
      </c>
      <c r="E41" s="30">
        <v>7</v>
      </c>
      <c r="G41" s="30">
        <v>0.41799999999999998</v>
      </c>
      <c r="H41" s="30">
        <v>0.39</v>
      </c>
      <c r="I41" s="30">
        <v>0.44600000000000001</v>
      </c>
      <c r="J41" s="30">
        <v>0.53</v>
      </c>
      <c r="K41" s="30">
        <v>0.61399999999999999</v>
      </c>
      <c r="L41" s="30">
        <v>0.44</v>
      </c>
      <c r="M41" s="65">
        <v>0.42399999999999999</v>
      </c>
      <c r="N41" s="65">
        <v>0.50700000000000001</v>
      </c>
      <c r="O41" s="65">
        <v>0.55000000000000004</v>
      </c>
      <c r="P41" s="65">
        <v>0.55400000000000005</v>
      </c>
      <c r="Q41" s="65">
        <v>0.54400000000000004</v>
      </c>
      <c r="R41" s="65">
        <v>0.47899999999999998</v>
      </c>
      <c r="S41" s="114">
        <f t="shared" si="3"/>
        <v>5.8959999999999999</v>
      </c>
      <c r="T41" s="71"/>
    </row>
    <row r="42" spans="1:20">
      <c r="A42" s="30">
        <f t="shared" si="2"/>
        <v>2012501</v>
      </c>
      <c r="B42" s="30">
        <v>50</v>
      </c>
      <c r="C42" s="30" t="str">
        <f>VLOOKUP(B42,mas!B:C,2,FALSE)</f>
        <v>吉祥院病院</v>
      </c>
      <c r="D42" s="30">
        <v>2012</v>
      </c>
      <c r="E42" s="30">
        <v>1</v>
      </c>
      <c r="G42" s="30">
        <v>2.4E-2</v>
      </c>
      <c r="H42" s="30">
        <v>5.1999999999999998E-2</v>
      </c>
      <c r="I42" s="30">
        <v>2.3E-2</v>
      </c>
      <c r="J42" s="30">
        <v>5.8000000000000003E-2</v>
      </c>
      <c r="K42" s="30">
        <v>2.5000000000000001E-2</v>
      </c>
      <c r="L42" s="30">
        <v>2.8000000000000001E-2</v>
      </c>
      <c r="M42" s="30">
        <v>0.28999999999999998</v>
      </c>
      <c r="N42" s="30">
        <v>0.29699999999999999</v>
      </c>
      <c r="O42" s="30">
        <v>0.23699999999999999</v>
      </c>
      <c r="P42" s="30">
        <v>0.23400000000000001</v>
      </c>
      <c r="Q42" s="30">
        <v>0.28499999999999998</v>
      </c>
      <c r="R42" s="30">
        <v>0.23</v>
      </c>
      <c r="S42" s="114">
        <f t="shared" si="3"/>
        <v>1.7829999999999997</v>
      </c>
      <c r="T42" s="71"/>
    </row>
    <row r="43" spans="1:20">
      <c r="A43" s="30">
        <f t="shared" ref="A43:A76" si="4">D43*1000+B43*10+E43</f>
        <v>2012506</v>
      </c>
      <c r="B43" s="30">
        <v>50</v>
      </c>
      <c r="C43" s="30" t="str">
        <f>VLOOKUP(B43,mas!B:C,2,FALSE)</f>
        <v>吉祥院病院</v>
      </c>
      <c r="D43" s="30">
        <v>2012</v>
      </c>
      <c r="E43" s="30">
        <v>6</v>
      </c>
      <c r="G43" s="30">
        <v>4.6849999999999996</v>
      </c>
      <c r="H43" s="30">
        <v>2.504</v>
      </c>
      <c r="I43" s="30">
        <v>3.355</v>
      </c>
      <c r="J43" s="30">
        <v>4.8849999999999998</v>
      </c>
      <c r="K43" s="30">
        <v>7.8559999999999999</v>
      </c>
      <c r="L43" s="30">
        <v>7.7629999999999999</v>
      </c>
      <c r="M43" s="30">
        <v>8.8339999999999996</v>
      </c>
      <c r="N43" s="30">
        <v>2.7050000000000001</v>
      </c>
      <c r="O43" s="30">
        <v>3.7959999999999998</v>
      </c>
      <c r="P43" s="30">
        <v>7.4320000000000004</v>
      </c>
      <c r="Q43" s="30">
        <v>6.5970000000000004</v>
      </c>
      <c r="R43" s="30">
        <v>6.5270000000000001</v>
      </c>
      <c r="S43" s="114">
        <f t="shared" si="3"/>
        <v>66.939000000000007</v>
      </c>
      <c r="T43" s="71"/>
    </row>
    <row r="44" spans="1:20">
      <c r="A44" s="30">
        <f t="shared" si="4"/>
        <v>2012507</v>
      </c>
      <c r="B44" s="30">
        <v>50</v>
      </c>
      <c r="C44" s="30" t="str">
        <f>VLOOKUP(B44,mas!B:C,2,FALSE)</f>
        <v>吉祥院病院</v>
      </c>
      <c r="D44" s="30">
        <v>2012</v>
      </c>
      <c r="E44" s="30">
        <v>7</v>
      </c>
      <c r="G44" s="30">
        <v>33.143999999999998</v>
      </c>
      <c r="H44" s="30">
        <v>29.28</v>
      </c>
      <c r="I44" s="30">
        <v>33.104999999999997</v>
      </c>
      <c r="J44" s="30">
        <v>34.4</v>
      </c>
      <c r="K44" s="30">
        <v>39.704999999999998</v>
      </c>
      <c r="L44" s="30">
        <v>39.646000000000001</v>
      </c>
      <c r="M44" s="30">
        <v>32.380000000000003</v>
      </c>
      <c r="N44" s="30">
        <v>28.57</v>
      </c>
      <c r="O44" s="30">
        <v>33.06</v>
      </c>
      <c r="P44" s="30">
        <v>31.442</v>
      </c>
      <c r="Q44" s="30">
        <v>33.844000000000001</v>
      </c>
      <c r="R44" s="30">
        <v>29.754999999999999</v>
      </c>
      <c r="S44" s="114">
        <f t="shared" si="3"/>
        <v>398.33100000000002</v>
      </c>
      <c r="T44" s="71"/>
    </row>
    <row r="45" spans="1:20">
      <c r="A45" s="30">
        <f t="shared" si="4"/>
        <v>2012511</v>
      </c>
      <c r="B45" s="30">
        <v>51</v>
      </c>
      <c r="C45" s="30" t="e">
        <f>VLOOKUP(B45,mas!B:C,2,FALSE)</f>
        <v>#N/A</v>
      </c>
      <c r="D45" s="30">
        <v>2012</v>
      </c>
      <c r="E45" s="30">
        <v>1</v>
      </c>
      <c r="G45" s="30">
        <v>6.5540000000000001E-2</v>
      </c>
      <c r="H45" s="30">
        <v>6.0970000000000003E-2</v>
      </c>
      <c r="I45" s="30">
        <v>4.0049999999999995E-2</v>
      </c>
      <c r="J45" s="30">
        <v>4.1270000000000001E-2</v>
      </c>
      <c r="K45" s="30">
        <v>3.2259999999999997E-2</v>
      </c>
      <c r="L45" s="30">
        <v>5.0379999999999994E-2</v>
      </c>
      <c r="M45" s="30">
        <v>4.1000000000000002E-2</v>
      </c>
      <c r="N45" s="30">
        <v>2.1000000000000001E-2</v>
      </c>
      <c r="O45" s="30">
        <v>4.4999999999999998E-2</v>
      </c>
      <c r="P45" s="30">
        <v>4.5999999999999999E-2</v>
      </c>
      <c r="Q45" s="30">
        <v>4.4999999999999998E-2</v>
      </c>
      <c r="R45" s="30">
        <v>0.03</v>
      </c>
      <c r="S45" s="114">
        <f t="shared" si="3"/>
        <v>0.51846999999999999</v>
      </c>
      <c r="T45" s="71"/>
    </row>
    <row r="46" spans="1:20">
      <c r="A46" s="30">
        <f t="shared" si="4"/>
        <v>2012512</v>
      </c>
      <c r="B46" s="30">
        <v>51</v>
      </c>
      <c r="C46" s="30" t="e">
        <f>VLOOKUP(B46,mas!B:C,2,FALSE)</f>
        <v>#N/A</v>
      </c>
      <c r="D46" s="30">
        <v>2012</v>
      </c>
      <c r="E46" s="30">
        <v>2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5.8999999999999997E-2</v>
      </c>
      <c r="O46" s="30">
        <v>9.2710000000000015E-2</v>
      </c>
      <c r="P46" s="30">
        <v>5.3770000000000005E-2</v>
      </c>
      <c r="Q46" s="30">
        <v>5.3999999999999999E-2</v>
      </c>
      <c r="R46" s="30">
        <v>0</v>
      </c>
      <c r="S46" s="114">
        <f t="shared" si="3"/>
        <v>0.25948000000000004</v>
      </c>
      <c r="T46" s="71"/>
    </row>
    <row r="47" spans="1:20">
      <c r="A47" s="30">
        <f t="shared" si="4"/>
        <v>2012516</v>
      </c>
      <c r="B47" s="30">
        <v>51</v>
      </c>
      <c r="C47" s="30" t="e">
        <f>VLOOKUP(B47,mas!B:C,2,FALSE)</f>
        <v>#N/A</v>
      </c>
      <c r="D47" s="30">
        <v>2012</v>
      </c>
      <c r="E47" s="30">
        <v>6</v>
      </c>
      <c r="G47" s="30">
        <v>5.0000000000000001E-3</v>
      </c>
      <c r="H47" s="30">
        <v>6.0000000000000001E-3</v>
      </c>
      <c r="I47" s="30">
        <v>3.0000000000000001E-3</v>
      </c>
      <c r="J47" s="30">
        <v>2E-3</v>
      </c>
      <c r="K47" s="30">
        <v>2E-3</v>
      </c>
      <c r="L47" s="30">
        <v>2E-3</v>
      </c>
      <c r="M47" s="30">
        <v>2E-3</v>
      </c>
      <c r="N47" s="30">
        <v>4.0000000000000001E-3</v>
      </c>
      <c r="O47" s="30">
        <v>5.0000000000000001E-3</v>
      </c>
      <c r="P47" s="30">
        <v>6.0000000000000001E-3</v>
      </c>
      <c r="Q47" s="30">
        <v>6.0000000000000001E-3</v>
      </c>
      <c r="R47" s="30">
        <v>4.0000000000000001E-3</v>
      </c>
      <c r="S47" s="114">
        <f t="shared" si="3"/>
        <v>4.7E-2</v>
      </c>
      <c r="T47" s="71"/>
    </row>
    <row r="48" spans="1:20">
      <c r="A48" s="30">
        <f t="shared" si="4"/>
        <v>2012517</v>
      </c>
      <c r="B48" s="30">
        <v>51</v>
      </c>
      <c r="C48" s="30" t="e">
        <f>VLOOKUP(B48,mas!B:C,2,FALSE)</f>
        <v>#N/A</v>
      </c>
      <c r="D48" s="30">
        <v>2012</v>
      </c>
      <c r="E48" s="30">
        <v>7</v>
      </c>
      <c r="G48" s="30">
        <v>0.44800000000000001</v>
      </c>
      <c r="H48" s="30">
        <v>0.46500000000000002</v>
      </c>
      <c r="I48" s="30">
        <v>0.38800000000000001</v>
      </c>
      <c r="J48" s="30">
        <v>0.46700000000000003</v>
      </c>
      <c r="K48" s="30">
        <v>0.65800000000000003</v>
      </c>
      <c r="L48" s="30">
        <v>0.52300000000000002</v>
      </c>
      <c r="M48" s="30">
        <v>0.40500000000000003</v>
      </c>
      <c r="N48" s="30">
        <v>0.42799999999999999</v>
      </c>
      <c r="O48" s="30">
        <v>0.439</v>
      </c>
      <c r="P48" s="30">
        <v>0.441</v>
      </c>
      <c r="Q48" s="30">
        <v>0.40699999999999997</v>
      </c>
      <c r="R48" s="30">
        <v>0.38300000000000001</v>
      </c>
      <c r="S48" s="114">
        <f t="shared" si="3"/>
        <v>5.452</v>
      </c>
      <c r="T48" s="71"/>
    </row>
    <row r="49" spans="1:20">
      <c r="A49" s="30">
        <f t="shared" si="4"/>
        <v>2012531</v>
      </c>
      <c r="B49" s="30">
        <v>53</v>
      </c>
      <c r="C49" s="30" t="str">
        <f>VLOOKUP(B49,mas!B:C,2,FALSE)</f>
        <v>吉祥院こども診療所</v>
      </c>
      <c r="D49" s="30">
        <v>2012</v>
      </c>
      <c r="E49" s="30">
        <v>1</v>
      </c>
      <c r="G49" s="30">
        <v>0.29483999999999999</v>
      </c>
      <c r="H49" s="30">
        <v>0.23991999999999999</v>
      </c>
      <c r="I49" s="30">
        <v>0.29792000000000002</v>
      </c>
      <c r="J49" s="30">
        <v>0.28382000000000002</v>
      </c>
      <c r="K49" s="30">
        <v>0.38912999999999998</v>
      </c>
      <c r="L49" s="30">
        <v>0.34622000000000003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1.2999999999999999E-2</v>
      </c>
      <c r="S49" s="114">
        <f t="shared" si="3"/>
        <v>1.8648499999999999</v>
      </c>
      <c r="T49" s="71"/>
    </row>
    <row r="50" spans="1:20">
      <c r="A50" s="30">
        <f t="shared" si="4"/>
        <v>2012536</v>
      </c>
      <c r="B50" s="30">
        <v>53</v>
      </c>
      <c r="C50" s="30" t="str">
        <f>VLOOKUP(B50,mas!B:C,2,FALSE)</f>
        <v>吉祥院こども診療所</v>
      </c>
      <c r="D50" s="30">
        <v>2012</v>
      </c>
      <c r="E50" s="30">
        <v>6</v>
      </c>
      <c r="G50" s="30">
        <v>6.4000000000000001E-2</v>
      </c>
      <c r="H50" s="30">
        <v>2.3E-2</v>
      </c>
      <c r="I50" s="30">
        <v>2E-3</v>
      </c>
      <c r="J50" s="30">
        <v>1E-3</v>
      </c>
      <c r="K50" s="30">
        <v>0</v>
      </c>
      <c r="L50" s="30">
        <v>0</v>
      </c>
      <c r="M50" s="30">
        <v>0</v>
      </c>
      <c r="N50" s="30">
        <v>5.0000000000000001E-3</v>
      </c>
      <c r="O50" s="30">
        <v>3.3000000000000002E-2</v>
      </c>
      <c r="P50" s="30">
        <v>4.2000000000000003E-2</v>
      </c>
      <c r="Q50" s="30">
        <v>3.9E-2</v>
      </c>
      <c r="R50" s="30">
        <v>3.2000000000000001E-2</v>
      </c>
      <c r="S50" s="114">
        <f t="shared" si="3"/>
        <v>0.24100000000000002</v>
      </c>
      <c r="T50" s="71"/>
    </row>
    <row r="51" spans="1:20">
      <c r="A51" s="30">
        <f t="shared" si="4"/>
        <v>2012537</v>
      </c>
      <c r="B51" s="30">
        <v>53</v>
      </c>
      <c r="C51" s="30" t="str">
        <f>VLOOKUP(B51,mas!B:C,2,FALSE)</f>
        <v>吉祥院こども診療所</v>
      </c>
      <c r="D51" s="30">
        <v>2012</v>
      </c>
      <c r="E51" s="30">
        <v>7</v>
      </c>
      <c r="G51" s="30">
        <v>3.26</v>
      </c>
      <c r="H51" s="30">
        <v>2.823</v>
      </c>
      <c r="I51" s="30">
        <v>2.698</v>
      </c>
      <c r="J51" s="30">
        <v>3.7480000000000002</v>
      </c>
      <c r="K51" s="30">
        <v>6.0110000000000001</v>
      </c>
      <c r="L51" s="30">
        <v>5.3010000000000002</v>
      </c>
      <c r="M51" s="30">
        <v>2.8769999999999998</v>
      </c>
      <c r="N51" s="30">
        <v>1.778</v>
      </c>
      <c r="O51" s="30">
        <v>3.0920000000000001</v>
      </c>
      <c r="P51" s="30">
        <v>3.8580000000000001</v>
      </c>
      <c r="Q51" s="30">
        <v>3.5379999999999998</v>
      </c>
      <c r="R51" s="30">
        <v>2.98</v>
      </c>
      <c r="S51" s="114">
        <f t="shared" si="3"/>
        <v>41.963999999999992</v>
      </c>
      <c r="T51" s="71"/>
    </row>
    <row r="52" spans="1:20">
      <c r="A52" s="30">
        <f t="shared" si="4"/>
        <v>2012541</v>
      </c>
      <c r="B52" s="30">
        <v>54</v>
      </c>
      <c r="C52" s="30" t="str">
        <f>VLOOKUP(B52,mas!B:C,2,FALSE)</f>
        <v>久世診療所</v>
      </c>
      <c r="D52" s="30">
        <v>2012</v>
      </c>
      <c r="E52" s="30">
        <v>1</v>
      </c>
      <c r="G52" s="30">
        <v>4.6899999999999997E-2</v>
      </c>
      <c r="H52" s="30">
        <v>2.8000000000000001E-2</v>
      </c>
      <c r="I52" s="30">
        <v>6.8000000000000005E-2</v>
      </c>
      <c r="J52" s="30">
        <v>2.1999999999999999E-2</v>
      </c>
      <c r="K52" s="30">
        <v>3.6999999999999998E-2</v>
      </c>
      <c r="L52" s="30">
        <v>2.1000000000000001E-2</v>
      </c>
      <c r="M52" s="30">
        <v>2.1000000000000001E-2</v>
      </c>
      <c r="N52" s="30">
        <v>7.0999999999999994E-2</v>
      </c>
      <c r="O52" s="30">
        <v>2.1000000000000001E-2</v>
      </c>
      <c r="P52" s="30">
        <v>0.02</v>
      </c>
      <c r="Q52" s="30">
        <v>0.04</v>
      </c>
      <c r="R52" s="30">
        <v>0</v>
      </c>
      <c r="S52" s="114">
        <f t="shared" si="3"/>
        <v>0.39589999999999997</v>
      </c>
      <c r="T52" s="71"/>
    </row>
    <row r="53" spans="1:20">
      <c r="A53" s="30">
        <f t="shared" si="4"/>
        <v>2012542</v>
      </c>
      <c r="B53" s="30">
        <v>54</v>
      </c>
      <c r="C53" s="30" t="str">
        <f>VLOOKUP(B53,mas!B:C,2,FALSE)</f>
        <v>久世診療所</v>
      </c>
      <c r="D53" s="30">
        <v>2012</v>
      </c>
      <c r="E53" s="30">
        <v>2</v>
      </c>
      <c r="G53" s="30">
        <v>7.0000000000000001E-3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2.1999999999999999E-2</v>
      </c>
      <c r="N53" s="30">
        <v>2.1000000000000001E-2</v>
      </c>
      <c r="O53" s="30">
        <v>6.6000000000000003E-2</v>
      </c>
      <c r="P53" s="30">
        <v>8.4000000000000005E-2</v>
      </c>
      <c r="Q53" s="30">
        <v>5.0999999999999997E-2</v>
      </c>
      <c r="R53" s="30">
        <v>0.04</v>
      </c>
      <c r="S53" s="114">
        <f t="shared" si="3"/>
        <v>0.29099999999999998</v>
      </c>
      <c r="T53" s="71"/>
    </row>
    <row r="54" spans="1:20">
      <c r="A54" s="30">
        <f t="shared" si="4"/>
        <v>2012543</v>
      </c>
      <c r="B54" s="30">
        <v>54</v>
      </c>
      <c r="C54" s="30" t="str">
        <f>VLOOKUP(B54,mas!B:C,2,FALSE)</f>
        <v>久世診療所</v>
      </c>
      <c r="D54" s="30">
        <v>2012</v>
      </c>
      <c r="E54" s="30">
        <v>3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3.0000000000000001E-3</v>
      </c>
      <c r="P54" s="30">
        <v>0</v>
      </c>
      <c r="Q54" s="30">
        <v>0</v>
      </c>
      <c r="R54" s="30">
        <v>0</v>
      </c>
      <c r="S54" s="114">
        <f t="shared" si="3"/>
        <v>3.0000000000000001E-3</v>
      </c>
      <c r="T54" s="71"/>
    </row>
    <row r="55" spans="1:20">
      <c r="A55" s="30">
        <f t="shared" si="4"/>
        <v>2012546</v>
      </c>
      <c r="B55" s="30">
        <v>54</v>
      </c>
      <c r="C55" s="30" t="str">
        <f>VLOOKUP(B55,mas!B:C,2,FALSE)</f>
        <v>久世診療所</v>
      </c>
      <c r="D55" s="30">
        <v>2012</v>
      </c>
      <c r="E55" s="30">
        <v>6</v>
      </c>
      <c r="G55" s="30">
        <v>0.11899999999999999</v>
      </c>
      <c r="H55" s="30">
        <v>2.5000000000000001E-2</v>
      </c>
      <c r="I55" s="30">
        <v>5.0000000000000001E-3</v>
      </c>
      <c r="J55" s="30">
        <v>5.0000000000000001E-3</v>
      </c>
      <c r="K55" s="30">
        <v>5.0000000000000001E-3</v>
      </c>
      <c r="L55" s="30">
        <v>6.0000000000000001E-3</v>
      </c>
      <c r="M55" s="30">
        <v>4.0000000000000001E-3</v>
      </c>
      <c r="N55" s="30">
        <v>4.2999999999999997E-2</v>
      </c>
      <c r="O55" s="30">
        <v>8.8999999999999996E-2</v>
      </c>
      <c r="P55" s="30">
        <v>0.16500000000000001</v>
      </c>
      <c r="Q55" s="30">
        <v>0.123</v>
      </c>
      <c r="R55" s="30">
        <v>0.13</v>
      </c>
      <c r="S55" s="114">
        <f t="shared" si="3"/>
        <v>0.71900000000000008</v>
      </c>
      <c r="T55" s="71"/>
    </row>
    <row r="56" spans="1:20">
      <c r="A56" s="30">
        <f t="shared" si="4"/>
        <v>2012547</v>
      </c>
      <c r="B56" s="30">
        <v>54</v>
      </c>
      <c r="C56" s="30" t="str">
        <f>VLOOKUP(B56,mas!B:C,2,FALSE)</f>
        <v>久世診療所</v>
      </c>
      <c r="D56" s="30">
        <v>2012</v>
      </c>
      <c r="E56" s="30">
        <v>7</v>
      </c>
      <c r="G56" s="30">
        <v>5.032</v>
      </c>
      <c r="H56" s="30">
        <v>3.2149999999999999</v>
      </c>
      <c r="I56" s="30">
        <v>2.9319999999999999</v>
      </c>
      <c r="J56" s="30">
        <v>2.9849999999999999</v>
      </c>
      <c r="K56" s="30">
        <v>4.9509999999999996</v>
      </c>
      <c r="L56" s="30">
        <v>5.3879999999999999</v>
      </c>
      <c r="M56" s="30">
        <v>4.0869999999999997</v>
      </c>
      <c r="N56" s="30">
        <v>2.8679999999999999</v>
      </c>
      <c r="O56" s="30">
        <v>4.25</v>
      </c>
      <c r="P56" s="30">
        <v>5.6970000000000001</v>
      </c>
      <c r="Q56" s="30">
        <v>5.6950000000000003</v>
      </c>
      <c r="R56" s="30">
        <v>5.32</v>
      </c>
      <c r="S56" s="114">
        <f t="shared" si="3"/>
        <v>52.42</v>
      </c>
      <c r="T56" s="71"/>
    </row>
    <row r="57" spans="1:20">
      <c r="A57" s="30">
        <f t="shared" si="4"/>
        <v>2012551</v>
      </c>
      <c r="B57" s="30">
        <v>55</v>
      </c>
      <c r="C57" s="30" t="str">
        <f>VLOOKUP(B57,mas!B:C,2,FALSE)</f>
        <v>九条診療所</v>
      </c>
      <c r="D57" s="30">
        <v>2012</v>
      </c>
      <c r="E57" s="30">
        <v>1</v>
      </c>
      <c r="G57" s="30">
        <v>0.113</v>
      </c>
      <c r="H57" s="30">
        <v>0.113</v>
      </c>
      <c r="I57" s="30">
        <v>0.17399999999999999</v>
      </c>
      <c r="J57" s="30">
        <v>0.16500000000000001</v>
      </c>
      <c r="K57" s="30">
        <v>0.14299999999999999</v>
      </c>
      <c r="L57" s="30">
        <v>0.183</v>
      </c>
      <c r="M57" s="30">
        <v>0.184</v>
      </c>
      <c r="N57" s="30">
        <v>0.184</v>
      </c>
      <c r="O57" s="30">
        <v>0.186</v>
      </c>
      <c r="P57" s="30">
        <v>0.188</v>
      </c>
      <c r="Q57" s="30">
        <v>0.16500000000000001</v>
      </c>
      <c r="R57" s="30">
        <v>0.157</v>
      </c>
      <c r="S57" s="114">
        <f t="shared" si="3"/>
        <v>1.9549999999999998</v>
      </c>
      <c r="T57" s="71"/>
    </row>
    <row r="58" spans="1:20">
      <c r="A58" s="30">
        <f t="shared" si="4"/>
        <v>2012556</v>
      </c>
      <c r="B58" s="30">
        <v>55</v>
      </c>
      <c r="C58" s="30" t="str">
        <f>VLOOKUP(B58,mas!B:C,2,FALSE)</f>
        <v>九条診療所</v>
      </c>
      <c r="D58" s="30">
        <v>2012</v>
      </c>
      <c r="E58" s="30">
        <v>6</v>
      </c>
      <c r="G58" s="30">
        <v>0.64700000000000002</v>
      </c>
      <c r="H58" s="30">
        <v>0.2</v>
      </c>
      <c r="I58" s="30">
        <v>0.48599999999999999</v>
      </c>
      <c r="J58" s="30">
        <v>0.97299999999999998</v>
      </c>
      <c r="K58" s="30">
        <v>1.3540000000000001</v>
      </c>
      <c r="L58" s="30">
        <v>1.155</v>
      </c>
      <c r="M58" s="30">
        <v>0.41899999999999998</v>
      </c>
      <c r="N58" s="30">
        <v>1.294</v>
      </c>
      <c r="O58" s="30">
        <v>1.5680000000000001</v>
      </c>
      <c r="P58" s="30">
        <v>1.3169999999999999</v>
      </c>
      <c r="Q58" s="30">
        <v>1.0369999999999999</v>
      </c>
      <c r="R58" s="30">
        <v>1.3169999999999999</v>
      </c>
      <c r="S58" s="114">
        <f t="shared" ref="S58:S121" si="5">SUM(G58:R58)</f>
        <v>11.766999999999999</v>
      </c>
      <c r="T58" s="71"/>
    </row>
    <row r="59" spans="1:20">
      <c r="A59" s="30">
        <f t="shared" si="4"/>
        <v>2012557</v>
      </c>
      <c r="B59" s="30">
        <v>55</v>
      </c>
      <c r="C59" s="30" t="str">
        <f>VLOOKUP(B59,mas!B:C,2,FALSE)</f>
        <v>九条診療所</v>
      </c>
      <c r="D59" s="30">
        <v>2012</v>
      </c>
      <c r="E59" s="30">
        <v>7</v>
      </c>
      <c r="G59" s="30">
        <v>6.8250000000000002</v>
      </c>
      <c r="H59" s="30">
        <v>6.5679999999999996</v>
      </c>
      <c r="I59" s="30">
        <v>6.8280000000000003</v>
      </c>
      <c r="J59" s="30">
        <v>7.2119999999999997</v>
      </c>
      <c r="K59" s="30">
        <v>6.915</v>
      </c>
      <c r="L59" s="30">
        <v>6.7610000000000001</v>
      </c>
      <c r="M59" s="30">
        <v>6.6139999999999999</v>
      </c>
      <c r="N59" s="30">
        <v>6.3550000000000004</v>
      </c>
      <c r="O59" s="30">
        <v>7.1120000000000001</v>
      </c>
      <c r="P59" s="30">
        <v>7.4930000000000003</v>
      </c>
      <c r="Q59" s="30">
        <v>6.657</v>
      </c>
      <c r="R59" s="30">
        <v>6.7750000000000004</v>
      </c>
      <c r="S59" s="114">
        <f t="shared" si="5"/>
        <v>82.115000000000009</v>
      </c>
      <c r="T59" s="71"/>
    </row>
    <row r="60" spans="1:20">
      <c r="A60" s="30">
        <f t="shared" si="4"/>
        <v>2012561</v>
      </c>
      <c r="B60" s="30">
        <v>56</v>
      </c>
      <c r="C60" s="30" t="str">
        <f>VLOOKUP(B60,mas!B:C,2,FALSE)</f>
        <v>あらぐさデイサービス</v>
      </c>
      <c r="D60" s="30">
        <v>2012</v>
      </c>
      <c r="E60" s="30">
        <v>1</v>
      </c>
      <c r="G60" s="30">
        <v>0.40333999999999998</v>
      </c>
      <c r="H60" s="30">
        <v>0.33298</v>
      </c>
      <c r="I60" s="30">
        <v>0.35783999999999999</v>
      </c>
      <c r="J60" s="30">
        <v>0.43668000000000001</v>
      </c>
      <c r="K60" s="30">
        <v>0.54627000000000003</v>
      </c>
      <c r="L60" s="30">
        <v>0.50405</v>
      </c>
      <c r="M60" s="30">
        <v>0.38004000000000004</v>
      </c>
      <c r="N60" s="30">
        <v>0.22</v>
      </c>
      <c r="O60" s="30">
        <v>0.53549999999999998</v>
      </c>
      <c r="P60" s="30">
        <v>0.43172000000000005</v>
      </c>
      <c r="Q60" s="30">
        <v>0.38930000000000003</v>
      </c>
      <c r="R60" s="30">
        <v>0.45393</v>
      </c>
      <c r="S60" s="114">
        <f t="shared" si="5"/>
        <v>4.9916500000000008</v>
      </c>
      <c r="T60" s="71"/>
    </row>
    <row r="61" spans="1:20">
      <c r="A61" s="30">
        <f t="shared" si="4"/>
        <v>2012563</v>
      </c>
      <c r="B61" s="30">
        <v>56</v>
      </c>
      <c r="C61" s="30" t="str">
        <f>VLOOKUP(B61,mas!B:C,2,FALSE)</f>
        <v>あらぐさデイサービス</v>
      </c>
      <c r="D61" s="30">
        <v>2012</v>
      </c>
      <c r="E61" s="30">
        <v>3</v>
      </c>
      <c r="G61" s="30">
        <v>0.1358</v>
      </c>
      <c r="H61" s="30">
        <v>0.13231999999999999</v>
      </c>
      <c r="I61" s="30">
        <v>9.2700000000000005E-2</v>
      </c>
      <c r="J61" s="30">
        <v>9.1299999999999992E-2</v>
      </c>
      <c r="K61" s="30">
        <v>0.13596</v>
      </c>
      <c r="L61" s="30">
        <v>0.17374999999999999</v>
      </c>
      <c r="M61" s="30">
        <v>0.1298</v>
      </c>
      <c r="N61" s="30">
        <v>8.72E-2</v>
      </c>
      <c r="O61" s="30">
        <v>0.10284</v>
      </c>
      <c r="P61" s="30">
        <v>0.14330000000000001</v>
      </c>
      <c r="Q61" s="30">
        <v>8.7900000000000006E-2</v>
      </c>
      <c r="R61" s="30">
        <v>0.14027999999999999</v>
      </c>
      <c r="S61" s="114">
        <f t="shared" si="5"/>
        <v>1.4531500000000002</v>
      </c>
      <c r="T61" s="71"/>
    </row>
    <row r="62" spans="1:20">
      <c r="A62" s="30">
        <f t="shared" si="4"/>
        <v>2012566</v>
      </c>
      <c r="B62" s="30">
        <v>56</v>
      </c>
      <c r="C62" s="30" t="str">
        <f>VLOOKUP(B62,mas!B:C,2,FALSE)</f>
        <v>あらぐさデイサービス</v>
      </c>
      <c r="D62" s="30">
        <v>2012</v>
      </c>
      <c r="E62" s="30">
        <v>6</v>
      </c>
      <c r="G62" s="30">
        <v>1.1870000000000001</v>
      </c>
      <c r="H62" s="30">
        <v>0.90100000000000002</v>
      </c>
      <c r="I62" s="30">
        <v>0.65500000000000003</v>
      </c>
      <c r="J62" s="30">
        <v>0.67600000000000005</v>
      </c>
      <c r="K62" s="30">
        <v>0.93500000000000005</v>
      </c>
      <c r="L62" s="30">
        <v>0.91600000000000004</v>
      </c>
      <c r="M62" s="30">
        <v>0.67900000000000005</v>
      </c>
      <c r="N62" s="30">
        <v>0.68799999999999994</v>
      </c>
      <c r="O62" s="30">
        <v>1.0529999999999999</v>
      </c>
      <c r="P62" s="30">
        <v>1.371</v>
      </c>
      <c r="Q62" s="30">
        <v>1.276</v>
      </c>
      <c r="R62" s="30">
        <v>1.26</v>
      </c>
      <c r="S62" s="114">
        <f t="shared" si="5"/>
        <v>11.597000000000001</v>
      </c>
      <c r="T62" s="71"/>
    </row>
    <row r="63" spans="1:20">
      <c r="A63" s="30">
        <f t="shared" si="4"/>
        <v>2012567</v>
      </c>
      <c r="B63" s="30">
        <v>56</v>
      </c>
      <c r="C63" s="30" t="str">
        <f>VLOOKUP(B63,mas!B:C,2,FALSE)</f>
        <v>あらぐさデイサービス</v>
      </c>
      <c r="D63" s="30">
        <v>2012</v>
      </c>
      <c r="E63" s="30">
        <v>7</v>
      </c>
      <c r="G63" s="30">
        <v>1.4910000000000001</v>
      </c>
      <c r="H63" s="30">
        <v>1.4430000000000001</v>
      </c>
      <c r="I63" s="30">
        <v>1.2909999999999999</v>
      </c>
      <c r="J63" s="30">
        <v>1.4379999999999999</v>
      </c>
      <c r="K63" s="30">
        <v>1.929</v>
      </c>
      <c r="L63" s="30">
        <v>1.585</v>
      </c>
      <c r="M63" s="30">
        <v>1.5309999999999999</v>
      </c>
      <c r="N63" s="30">
        <v>1.371</v>
      </c>
      <c r="O63" s="30">
        <v>1.51</v>
      </c>
      <c r="P63" s="30">
        <v>1.7490000000000001</v>
      </c>
      <c r="Q63" s="30">
        <v>1.61</v>
      </c>
      <c r="R63" s="30">
        <v>1.4219999999999999</v>
      </c>
      <c r="S63" s="114">
        <f t="shared" si="5"/>
        <v>18.37</v>
      </c>
      <c r="T63" s="71"/>
    </row>
    <row r="64" spans="1:20">
      <c r="A64" s="30">
        <f t="shared" si="4"/>
        <v>2012571</v>
      </c>
      <c r="B64" s="30">
        <v>57</v>
      </c>
      <c r="C64" s="30" t="e">
        <f>VLOOKUP(B64,mas!B:C,2,FALSE)</f>
        <v>#N/A</v>
      </c>
      <c r="D64" s="30">
        <v>2012</v>
      </c>
      <c r="E64" s="30">
        <v>1</v>
      </c>
      <c r="G64" s="30">
        <v>5.935E-2</v>
      </c>
      <c r="H64" s="30">
        <v>4.086E-2</v>
      </c>
      <c r="I64" s="30">
        <v>4.2079999999999999E-2</v>
      </c>
      <c r="J64" s="30">
        <v>4.2930000000000003E-2</v>
      </c>
      <c r="K64" s="30">
        <v>4.1610000000000001E-2</v>
      </c>
      <c r="L64" s="30">
        <v>3.465E-2</v>
      </c>
      <c r="M64" s="30">
        <v>2.6199999999999998E-2</v>
      </c>
      <c r="N64" s="30">
        <v>2.9130000000000003E-2</v>
      </c>
      <c r="O64" s="30">
        <v>3.517E-2</v>
      </c>
      <c r="P64" s="30">
        <v>2.436E-2</v>
      </c>
      <c r="Q64" s="30">
        <v>3.2420000000000004E-2</v>
      </c>
      <c r="R64" s="30">
        <v>3.356E-2</v>
      </c>
      <c r="S64" s="114">
        <f t="shared" si="5"/>
        <v>0.44231999999999994</v>
      </c>
      <c r="T64" s="71"/>
    </row>
    <row r="65" spans="1:20">
      <c r="A65" s="30">
        <f t="shared" si="4"/>
        <v>2012576</v>
      </c>
      <c r="B65" s="30">
        <v>57</v>
      </c>
      <c r="C65" s="30" t="e">
        <f>VLOOKUP(B65,mas!B:C,2,FALSE)</f>
        <v>#N/A</v>
      </c>
      <c r="D65" s="30">
        <v>2012</v>
      </c>
      <c r="E65" s="30">
        <v>6</v>
      </c>
      <c r="G65" s="30">
        <v>1.2999999999999999E-2</v>
      </c>
      <c r="H65" s="30">
        <v>8.0000000000000002E-3</v>
      </c>
      <c r="I65" s="30">
        <v>5.0000000000000001E-3</v>
      </c>
      <c r="J65" s="30">
        <v>3.0000000000000001E-3</v>
      </c>
      <c r="K65" s="30">
        <v>3.0000000000000001E-3</v>
      </c>
      <c r="L65" s="30">
        <v>3.0000000000000001E-3</v>
      </c>
      <c r="M65" s="30">
        <v>1E-3</v>
      </c>
      <c r="N65" s="30">
        <v>8.0000000000000002E-3</v>
      </c>
      <c r="O65" s="30">
        <v>8.9999999999999993E-3</v>
      </c>
      <c r="P65" s="30">
        <v>1.7999999999999999E-2</v>
      </c>
      <c r="Q65" s="30">
        <v>2.9000000000000001E-2</v>
      </c>
      <c r="R65" s="30">
        <v>3.2000000000000001E-2</v>
      </c>
      <c r="S65" s="114">
        <f t="shared" si="5"/>
        <v>0.13200000000000001</v>
      </c>
      <c r="T65" s="71"/>
    </row>
    <row r="66" spans="1:20">
      <c r="A66" s="30">
        <f t="shared" si="4"/>
        <v>2012577</v>
      </c>
      <c r="B66" s="30">
        <v>57</v>
      </c>
      <c r="C66" s="30" t="e">
        <f>VLOOKUP(B66,mas!B:C,2,FALSE)</f>
        <v>#N/A</v>
      </c>
      <c r="D66" s="30">
        <v>2012</v>
      </c>
      <c r="E66" s="30">
        <v>7</v>
      </c>
      <c r="G66" s="30">
        <v>1.06</v>
      </c>
      <c r="H66" s="30">
        <v>0.82199999999999995</v>
      </c>
      <c r="I66" s="30">
        <v>0.70799999999999996</v>
      </c>
      <c r="J66" s="30">
        <v>1.1100000000000001</v>
      </c>
      <c r="K66" s="30">
        <v>1.7070000000000001</v>
      </c>
      <c r="L66" s="30">
        <v>1.4430000000000001</v>
      </c>
      <c r="M66" s="30">
        <v>0.86699999999999999</v>
      </c>
      <c r="N66" s="30">
        <v>0.82599999999999996</v>
      </c>
      <c r="O66" s="30">
        <v>1.4630000000000001</v>
      </c>
      <c r="P66" s="30">
        <v>1.5209999999999999</v>
      </c>
      <c r="Q66" s="30">
        <v>1.464</v>
      </c>
      <c r="R66" s="30">
        <v>1.143</v>
      </c>
      <c r="S66" s="114">
        <f t="shared" si="5"/>
        <v>14.134000000000002</v>
      </c>
      <c r="T66" s="71"/>
    </row>
    <row r="67" spans="1:20">
      <c r="A67" s="30">
        <f t="shared" si="4"/>
        <v>2012601</v>
      </c>
      <c r="B67" s="30">
        <v>60</v>
      </c>
      <c r="C67" s="30" t="e">
        <f>VLOOKUP(B67,mas!B:C,2,FALSE)</f>
        <v>#N/A</v>
      </c>
      <c r="D67" s="30">
        <v>2012</v>
      </c>
      <c r="E67" s="30">
        <v>1</v>
      </c>
      <c r="G67" s="30">
        <v>5.0000000000000001E-3</v>
      </c>
      <c r="H67" s="30">
        <v>5.0000000000000001E-3</v>
      </c>
      <c r="I67" s="30">
        <v>4.0000000000000001E-3</v>
      </c>
      <c r="J67" s="30">
        <v>5.0000000000000001E-3</v>
      </c>
      <c r="K67" s="30">
        <v>2E-3</v>
      </c>
      <c r="L67" s="30">
        <v>5.0000000000000001E-3</v>
      </c>
      <c r="M67" s="30">
        <v>2E-3</v>
      </c>
      <c r="N67" s="30">
        <v>5.0000000000000001E-3</v>
      </c>
      <c r="O67" s="30">
        <v>6.0000000000000001E-3</v>
      </c>
      <c r="P67" s="30">
        <v>5.0000000000000001E-3</v>
      </c>
      <c r="Q67" s="30">
        <v>2E-3</v>
      </c>
      <c r="R67" s="30">
        <v>2E-3</v>
      </c>
      <c r="S67" s="114">
        <f t="shared" si="5"/>
        <v>4.7999999999999994E-2</v>
      </c>
      <c r="T67" s="71"/>
    </row>
    <row r="68" spans="1:20">
      <c r="A68" s="30">
        <f t="shared" si="4"/>
        <v>2012606</v>
      </c>
      <c r="B68" s="30">
        <v>60</v>
      </c>
      <c r="C68" s="30" t="e">
        <f>VLOOKUP(B68,mas!B:C,2,FALSE)</f>
        <v>#N/A</v>
      </c>
      <c r="D68" s="30">
        <v>2012</v>
      </c>
      <c r="E68" s="30">
        <v>6</v>
      </c>
      <c r="G68" s="30">
        <v>3.0000000000000001E-3</v>
      </c>
      <c r="H68" s="30">
        <v>2E-3</v>
      </c>
      <c r="I68" s="30">
        <v>2E-3</v>
      </c>
      <c r="J68" s="30">
        <v>1E-3</v>
      </c>
      <c r="K68" s="30">
        <v>2E-3</v>
      </c>
      <c r="L68" s="30">
        <v>2E-3</v>
      </c>
      <c r="M68" s="30">
        <v>2E-3</v>
      </c>
      <c r="N68" s="30">
        <v>2E-3</v>
      </c>
      <c r="O68" s="30">
        <v>2E-3</v>
      </c>
      <c r="P68" s="30">
        <v>4.0000000000000001E-3</v>
      </c>
      <c r="Q68" s="30">
        <v>2E-3</v>
      </c>
      <c r="R68" s="30">
        <v>3.0000000000000001E-3</v>
      </c>
      <c r="S68" s="114">
        <f t="shared" si="5"/>
        <v>2.7E-2</v>
      </c>
      <c r="T68" s="71"/>
    </row>
    <row r="69" spans="1:20">
      <c r="A69" s="30">
        <f t="shared" si="4"/>
        <v>2012607</v>
      </c>
      <c r="B69" s="30">
        <v>60</v>
      </c>
      <c r="C69" s="30" t="e">
        <f>VLOOKUP(B69,mas!B:C,2,FALSE)</f>
        <v>#N/A</v>
      </c>
      <c r="D69" s="30">
        <v>2012</v>
      </c>
      <c r="E69" s="30">
        <v>7</v>
      </c>
      <c r="G69" s="30">
        <v>0.51500000000000001</v>
      </c>
      <c r="H69" s="30">
        <v>0.36</v>
      </c>
      <c r="I69" s="30">
        <v>0.27500000000000002</v>
      </c>
      <c r="J69" s="30">
        <v>0.30499999999999999</v>
      </c>
      <c r="K69" s="30">
        <v>0.46800000000000003</v>
      </c>
      <c r="L69" s="30">
        <v>0.46200000000000002</v>
      </c>
      <c r="M69" s="30">
        <v>0.32300000000000001</v>
      </c>
      <c r="N69" s="30">
        <v>0.308</v>
      </c>
      <c r="O69" s="30">
        <v>0.45100000000000001</v>
      </c>
      <c r="P69" s="30">
        <v>0.69099999999999995</v>
      </c>
      <c r="Q69" s="30">
        <v>0.59299999999999997</v>
      </c>
      <c r="R69" s="30">
        <v>0.59099999999999997</v>
      </c>
      <c r="S69" s="114">
        <f t="shared" si="5"/>
        <v>5.3419999999999996</v>
      </c>
      <c r="T69" s="71"/>
    </row>
    <row r="70" spans="1:20">
      <c r="A70" s="30">
        <f t="shared" si="4"/>
        <v>2012701</v>
      </c>
      <c r="B70" s="30">
        <v>70</v>
      </c>
      <c r="C70" s="30" t="str">
        <f>VLOOKUP(B70,mas!B:C,2,FALSE)</f>
        <v>京都協立病院</v>
      </c>
      <c r="D70" s="30">
        <v>2012</v>
      </c>
      <c r="E70" s="30">
        <v>1</v>
      </c>
      <c r="G70" s="30">
        <v>0.23499999999999999</v>
      </c>
      <c r="H70" s="30">
        <v>0.1827</v>
      </c>
      <c r="I70" s="30">
        <v>0.26230000000000003</v>
      </c>
      <c r="J70" s="30">
        <v>0.27656000000000003</v>
      </c>
      <c r="K70" s="30">
        <v>0.26901999999999998</v>
      </c>
      <c r="L70" s="30">
        <v>0.22791</v>
      </c>
      <c r="M70" s="30">
        <v>0.161</v>
      </c>
      <c r="N70" s="30">
        <v>0.249</v>
      </c>
      <c r="O70" s="30">
        <v>0.17100000000000001</v>
      </c>
      <c r="P70" s="30">
        <v>0.17299999999999999</v>
      </c>
      <c r="Q70" s="30">
        <v>0.191</v>
      </c>
      <c r="R70" s="30">
        <v>0.19</v>
      </c>
      <c r="S70" s="114">
        <f t="shared" si="5"/>
        <v>2.5884899999999997</v>
      </c>
      <c r="T70" s="71"/>
    </row>
    <row r="71" spans="1:20">
      <c r="A71" s="30">
        <f t="shared" si="4"/>
        <v>2012703</v>
      </c>
      <c r="B71" s="30">
        <v>70</v>
      </c>
      <c r="C71" s="30" t="str">
        <f>VLOOKUP(B71,mas!B:C,2,FALSE)</f>
        <v>京都協立病院</v>
      </c>
      <c r="D71" s="30">
        <v>2012</v>
      </c>
      <c r="E71" s="30">
        <v>3</v>
      </c>
      <c r="G71" s="30">
        <v>0.23599999999999999</v>
      </c>
      <c r="H71" s="30">
        <v>0.17599999999999999</v>
      </c>
      <c r="I71" s="30">
        <v>0.22500000000000001</v>
      </c>
      <c r="J71" s="30">
        <v>0.254</v>
      </c>
      <c r="K71" s="30">
        <v>0.28320000000000001</v>
      </c>
      <c r="L71" s="30">
        <v>0.25950000000000001</v>
      </c>
      <c r="M71" s="30">
        <v>0.23699999999999999</v>
      </c>
      <c r="N71" s="30">
        <v>0.17199999999999999</v>
      </c>
      <c r="O71" s="30">
        <v>0.22900000000000001</v>
      </c>
      <c r="P71" s="30">
        <v>0.185</v>
      </c>
      <c r="Q71" s="30">
        <v>0.18099999999999999</v>
      </c>
      <c r="R71" s="30">
        <v>0.185</v>
      </c>
      <c r="S71" s="114">
        <f t="shared" si="5"/>
        <v>2.6227</v>
      </c>
      <c r="T71" s="71"/>
    </row>
    <row r="72" spans="1:20">
      <c r="A72" s="30">
        <f t="shared" si="4"/>
        <v>2012705</v>
      </c>
      <c r="B72" s="30">
        <v>70</v>
      </c>
      <c r="C72" s="30" t="str">
        <f>VLOOKUP(B72,mas!B:C,2,FALSE)</f>
        <v>京都協立病院</v>
      </c>
      <c r="D72" s="30">
        <v>2012</v>
      </c>
      <c r="E72" s="30">
        <v>5</v>
      </c>
      <c r="G72" s="30">
        <v>2.1960000000000002</v>
      </c>
      <c r="H72" s="30">
        <v>1.8109999999999999</v>
      </c>
      <c r="I72" s="30">
        <v>2.7480000000000002</v>
      </c>
      <c r="J72" s="30">
        <v>3.8839999999999999</v>
      </c>
      <c r="K72" s="30">
        <v>4.9139999999999997</v>
      </c>
      <c r="L72" s="30">
        <v>4.7149999999999999</v>
      </c>
      <c r="M72" s="30">
        <v>2.08</v>
      </c>
      <c r="N72" s="30">
        <v>1.855</v>
      </c>
      <c r="O72" s="30">
        <v>2.9319999999999999</v>
      </c>
      <c r="P72" s="30">
        <v>3.5619999999999998</v>
      </c>
      <c r="Q72" s="30">
        <v>3.4009999999999998</v>
      </c>
      <c r="R72" s="30">
        <v>2.5680000000000001</v>
      </c>
      <c r="S72" s="114">
        <f t="shared" si="5"/>
        <v>36.665999999999997</v>
      </c>
      <c r="T72" s="71"/>
    </row>
    <row r="73" spans="1:20">
      <c r="A73" s="30">
        <f t="shared" si="4"/>
        <v>2012707</v>
      </c>
      <c r="B73" s="30">
        <v>70</v>
      </c>
      <c r="C73" s="30" t="str">
        <f>VLOOKUP(B73,mas!B:C,2,FALSE)</f>
        <v>京都協立病院</v>
      </c>
      <c r="D73" s="30">
        <v>2012</v>
      </c>
      <c r="E73" s="30">
        <v>7</v>
      </c>
      <c r="G73" s="30">
        <v>49.356000000000002</v>
      </c>
      <c r="H73" s="30">
        <v>50.317999999999998</v>
      </c>
      <c r="I73" s="30">
        <v>52.366</v>
      </c>
      <c r="J73" s="30">
        <v>57.701000000000001</v>
      </c>
      <c r="K73" s="30">
        <v>59.573</v>
      </c>
      <c r="L73" s="30">
        <v>55.023000000000003</v>
      </c>
      <c r="M73" s="30">
        <v>51.970999999999997</v>
      </c>
      <c r="N73" s="30">
        <v>54.033000000000001</v>
      </c>
      <c r="O73" s="30">
        <v>58.668999999999997</v>
      </c>
      <c r="P73" s="30">
        <v>59.226999999999997</v>
      </c>
      <c r="Q73" s="30">
        <v>54.951999999999998</v>
      </c>
      <c r="R73" s="30">
        <v>57.761000000000003</v>
      </c>
      <c r="S73" s="114">
        <f t="shared" si="5"/>
        <v>660.95</v>
      </c>
      <c r="T73" s="71"/>
    </row>
    <row r="74" spans="1:20">
      <c r="A74" s="30">
        <f t="shared" si="4"/>
        <v>2012711</v>
      </c>
      <c r="B74" s="30">
        <v>71</v>
      </c>
      <c r="C74" s="30" t="str">
        <f>VLOOKUP(B74,mas!B:C,2,FALSE)</f>
        <v>あやべ協立診療所</v>
      </c>
      <c r="D74" s="30">
        <v>2012</v>
      </c>
      <c r="E74" s="30">
        <v>1</v>
      </c>
      <c r="G74" s="30">
        <v>0.48899999999999999</v>
      </c>
      <c r="H74" s="30">
        <v>0.52400000000000002</v>
      </c>
      <c r="I74" s="30">
        <v>0.627</v>
      </c>
      <c r="J74" s="30">
        <v>0.64800000000000002</v>
      </c>
      <c r="K74" s="30">
        <v>0.63400000000000001</v>
      </c>
      <c r="L74" s="30">
        <v>0.59</v>
      </c>
      <c r="M74" s="30">
        <v>0.56591999999999998</v>
      </c>
      <c r="N74" s="30">
        <v>0.44261</v>
      </c>
      <c r="O74" s="30">
        <v>0.61155000000000004</v>
      </c>
      <c r="P74" s="30">
        <v>0.50370999999999999</v>
      </c>
      <c r="Q74" s="30">
        <v>0.53851000000000004</v>
      </c>
      <c r="R74" s="30">
        <v>0.58331</v>
      </c>
      <c r="S74" s="114">
        <f t="shared" si="5"/>
        <v>6.7576100000000006</v>
      </c>
      <c r="T74" s="71"/>
    </row>
    <row r="75" spans="1:20">
      <c r="A75" s="30">
        <f t="shared" si="4"/>
        <v>2012712</v>
      </c>
      <c r="B75" s="30">
        <v>71</v>
      </c>
      <c r="C75" s="30" t="str">
        <f>VLOOKUP(B75,mas!B:C,2,FALSE)</f>
        <v>あやべ協立診療所</v>
      </c>
      <c r="D75" s="30">
        <v>2012</v>
      </c>
      <c r="E75" s="30">
        <v>2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0.11</v>
      </c>
      <c r="O75" s="30">
        <v>0.218</v>
      </c>
      <c r="P75" s="30">
        <v>0.38400000000000001</v>
      </c>
      <c r="Q75" s="30">
        <v>0.39700000000000002</v>
      </c>
      <c r="R75" s="30">
        <v>0.221</v>
      </c>
      <c r="S75" s="114">
        <f t="shared" si="5"/>
        <v>1.33</v>
      </c>
      <c r="T75" s="71"/>
    </row>
    <row r="76" spans="1:20">
      <c r="A76" s="30">
        <f t="shared" si="4"/>
        <v>2012713</v>
      </c>
      <c r="B76" s="30">
        <v>71</v>
      </c>
      <c r="C76" s="30" t="str">
        <f>VLOOKUP(B76,mas!B:C,2,FALSE)</f>
        <v>あやべ協立診療所</v>
      </c>
      <c r="D76" s="30">
        <v>2012</v>
      </c>
      <c r="E76" s="30">
        <v>3</v>
      </c>
      <c r="G76" s="30">
        <v>0.38300000000000001</v>
      </c>
      <c r="H76" s="30">
        <v>0.248</v>
      </c>
      <c r="I76" s="30">
        <v>0.30399999999999999</v>
      </c>
      <c r="J76" s="30">
        <v>0.317</v>
      </c>
      <c r="K76" s="30">
        <v>0.25600000000000001</v>
      </c>
      <c r="L76" s="30">
        <v>0.29899999999999999</v>
      </c>
      <c r="M76" s="30">
        <v>0.3614</v>
      </c>
      <c r="N76" s="30">
        <v>0.34199999999999997</v>
      </c>
      <c r="O76" s="30">
        <v>0.32529999999999998</v>
      </c>
      <c r="P76" s="30">
        <v>0.27701999999999999</v>
      </c>
      <c r="Q76" s="30">
        <v>0.21251</v>
      </c>
      <c r="R76" s="30">
        <v>0.19650000000000001</v>
      </c>
      <c r="S76" s="114">
        <f t="shared" si="5"/>
        <v>3.5217299999999998</v>
      </c>
      <c r="T76" s="71"/>
    </row>
    <row r="77" spans="1:20">
      <c r="A77" s="30">
        <f t="shared" ref="A77:A114" si="6">D77*1000+B77*10+E77</f>
        <v>2012714</v>
      </c>
      <c r="B77" s="30">
        <v>71</v>
      </c>
      <c r="C77" s="30" t="str">
        <f>VLOOKUP(B77,mas!B:C,2,FALSE)</f>
        <v>あやべ協立診療所</v>
      </c>
      <c r="D77" s="30">
        <v>2012</v>
      </c>
      <c r="E77" s="30">
        <v>4</v>
      </c>
      <c r="G77" s="30">
        <v>3.2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2</v>
      </c>
      <c r="O77" s="30">
        <v>6.38</v>
      </c>
      <c r="P77" s="30">
        <v>5.0999999999999996</v>
      </c>
      <c r="Q77" s="30">
        <v>5.5</v>
      </c>
      <c r="R77" s="30">
        <v>4.4000000000000004</v>
      </c>
      <c r="S77" s="114">
        <f t="shared" si="5"/>
        <v>26.58</v>
      </c>
      <c r="T77" s="71"/>
    </row>
    <row r="78" spans="1:20">
      <c r="A78" s="30">
        <f t="shared" si="6"/>
        <v>2012715</v>
      </c>
      <c r="B78" s="30">
        <v>71</v>
      </c>
      <c r="C78" s="30" t="str">
        <f>VLOOKUP(B78,mas!B:C,2,FALSE)</f>
        <v>あやべ協立診療所</v>
      </c>
      <c r="D78" s="30">
        <v>2012</v>
      </c>
      <c r="E78" s="30">
        <v>5</v>
      </c>
      <c r="G78" s="30">
        <v>0.13400000000000001</v>
      </c>
      <c r="H78" s="30">
        <v>0.109</v>
      </c>
      <c r="I78" s="30">
        <v>8.7999999999999995E-2</v>
      </c>
      <c r="J78" s="30">
        <v>9.0999999999999998E-2</v>
      </c>
      <c r="K78" s="30">
        <v>7.2999999999999995E-2</v>
      </c>
      <c r="L78" s="30">
        <v>5.8000000000000003E-2</v>
      </c>
      <c r="M78" s="30">
        <v>8.2199999999999995E-2</v>
      </c>
      <c r="N78" s="30">
        <v>0.1047</v>
      </c>
      <c r="O78" s="30">
        <v>0.11749999999999999</v>
      </c>
      <c r="P78" s="30">
        <v>0.1167</v>
      </c>
      <c r="Q78" s="30">
        <v>0.11070000000000001</v>
      </c>
      <c r="R78" s="30">
        <v>0.1062</v>
      </c>
      <c r="S78" s="114">
        <f t="shared" si="5"/>
        <v>1.1910000000000001</v>
      </c>
      <c r="T78" s="71"/>
    </row>
    <row r="79" spans="1:20">
      <c r="A79" s="30">
        <f t="shared" si="6"/>
        <v>2012717</v>
      </c>
      <c r="B79" s="30">
        <v>71</v>
      </c>
      <c r="C79" s="30" t="str">
        <f>VLOOKUP(B79,mas!B:C,2,FALSE)</f>
        <v>あやべ協立診療所</v>
      </c>
      <c r="D79" s="30">
        <v>2012</v>
      </c>
      <c r="E79" s="30">
        <v>7</v>
      </c>
      <c r="G79" s="30">
        <v>14.512</v>
      </c>
      <c r="H79" s="30">
        <v>9.8109999999999999</v>
      </c>
      <c r="I79" s="30">
        <v>10.222</v>
      </c>
      <c r="J79" s="30">
        <v>16.881</v>
      </c>
      <c r="K79" s="30">
        <v>22.792999999999999</v>
      </c>
      <c r="L79" s="30">
        <v>20.783999999999999</v>
      </c>
      <c r="M79" s="30">
        <v>12.602</v>
      </c>
      <c r="N79" s="30">
        <v>11.427</v>
      </c>
      <c r="O79" s="30">
        <v>13.347</v>
      </c>
      <c r="P79" s="30">
        <v>12.829000000000001</v>
      </c>
      <c r="Q79" s="30">
        <v>14.382999999999999</v>
      </c>
      <c r="R79" s="30">
        <v>12.686</v>
      </c>
      <c r="S79" s="114">
        <f t="shared" si="5"/>
        <v>172.27700000000002</v>
      </c>
      <c r="T79" s="71"/>
    </row>
    <row r="80" spans="1:20">
      <c r="A80" s="30">
        <f t="shared" si="6"/>
        <v>2012721</v>
      </c>
      <c r="B80" s="30">
        <v>72</v>
      </c>
      <c r="C80" s="30" t="str">
        <f>VLOOKUP(B80,mas!B:C,2,FALSE)</f>
        <v>まいづる協立診療所</v>
      </c>
      <c r="D80" s="30">
        <v>2012</v>
      </c>
      <c r="E80" s="30">
        <v>1</v>
      </c>
      <c r="G80" s="30">
        <v>0.14995</v>
      </c>
      <c r="H80" s="30">
        <v>0.12145</v>
      </c>
      <c r="I80" s="30">
        <v>0.17956999999999998</v>
      </c>
      <c r="J80" s="30">
        <v>0.18409999999999999</v>
      </c>
      <c r="K80" s="30">
        <v>0.15597</v>
      </c>
      <c r="L80" s="30">
        <v>0.22771</v>
      </c>
      <c r="M80" s="30">
        <v>0.13925000000000001</v>
      </c>
      <c r="N80" s="30">
        <v>0.15418000000000001</v>
      </c>
      <c r="O80" s="30">
        <v>0.15787999999999999</v>
      </c>
      <c r="P80" s="30">
        <v>0.18164</v>
      </c>
      <c r="Q80" s="30">
        <v>0.13785</v>
      </c>
      <c r="R80" s="30">
        <v>0.16350999999999999</v>
      </c>
      <c r="S80" s="114">
        <f t="shared" si="5"/>
        <v>1.9530600000000002</v>
      </c>
      <c r="T80" s="71"/>
    </row>
    <row r="81" spans="1:20">
      <c r="A81" s="30">
        <f t="shared" si="6"/>
        <v>2012722</v>
      </c>
      <c r="B81" s="30">
        <v>72</v>
      </c>
      <c r="C81" s="30" t="str">
        <f>VLOOKUP(B81,mas!B:C,2,FALSE)</f>
        <v>まいづる協立診療所</v>
      </c>
      <c r="D81" s="30">
        <v>2012</v>
      </c>
      <c r="E81" s="30">
        <v>2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5.4969999999999998E-2</v>
      </c>
      <c r="O81" s="30">
        <v>0</v>
      </c>
      <c r="P81" s="30">
        <v>0</v>
      </c>
      <c r="Q81" s="30">
        <v>0</v>
      </c>
      <c r="R81" s="30">
        <v>0</v>
      </c>
      <c r="S81" s="114">
        <f t="shared" si="5"/>
        <v>5.4969999999999998E-2</v>
      </c>
      <c r="T81" s="71"/>
    </row>
    <row r="82" spans="1:20">
      <c r="A82" s="30">
        <f t="shared" si="6"/>
        <v>2012723</v>
      </c>
      <c r="B82" s="30">
        <v>72</v>
      </c>
      <c r="C82" s="30" t="str">
        <f>VLOOKUP(B82,mas!B:C,2,FALSE)</f>
        <v>まいづる協立診療所</v>
      </c>
      <c r="D82" s="30">
        <v>2012</v>
      </c>
      <c r="E82" s="30">
        <v>3</v>
      </c>
      <c r="G82" s="30">
        <v>4.3299999999999998E-2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114">
        <f t="shared" si="5"/>
        <v>4.3299999999999998E-2</v>
      </c>
      <c r="T82" s="71"/>
    </row>
    <row r="83" spans="1:20">
      <c r="A83" s="30">
        <f t="shared" si="6"/>
        <v>2012725</v>
      </c>
      <c r="B83" s="30">
        <v>72</v>
      </c>
      <c r="C83" s="30" t="str">
        <f>VLOOKUP(B83,mas!B:C,2,FALSE)</f>
        <v>まいづる協立診療所</v>
      </c>
      <c r="D83" s="30">
        <v>2012</v>
      </c>
      <c r="E83" s="30">
        <v>5</v>
      </c>
      <c r="G83" s="30">
        <v>0.13375499999999999</v>
      </c>
      <c r="H83" s="30">
        <v>4.3524599999999997E-2</v>
      </c>
      <c r="I83" s="30">
        <v>4.8681999999999996E-2</v>
      </c>
      <c r="J83" s="30">
        <v>3.6824800000000005E-2</v>
      </c>
      <c r="K83" s="30">
        <v>0.1394426</v>
      </c>
      <c r="L83" s="30">
        <v>0.141708</v>
      </c>
      <c r="M83" s="30">
        <v>3.9909599999999996E-2</v>
      </c>
      <c r="N83" s="30">
        <v>3.7547799999999999E-2</v>
      </c>
      <c r="O83" s="30">
        <v>0.12300639999999999</v>
      </c>
      <c r="P83" s="30">
        <v>0.13896059999999999</v>
      </c>
      <c r="Q83" s="30">
        <v>0.19260720000000001</v>
      </c>
      <c r="R83" s="30">
        <v>0.12541639999999998</v>
      </c>
      <c r="S83" s="114">
        <f t="shared" si="5"/>
        <v>1.2013849999999999</v>
      </c>
      <c r="T83" s="71"/>
    </row>
    <row r="84" spans="1:20">
      <c r="A84" s="30">
        <f t="shared" si="6"/>
        <v>2012727</v>
      </c>
      <c r="B84" s="30">
        <v>72</v>
      </c>
      <c r="C84" s="30" t="str">
        <f>VLOOKUP(B84,mas!B:C,2,FALSE)</f>
        <v>まいづる協立診療所</v>
      </c>
      <c r="D84" s="30">
        <v>2012</v>
      </c>
      <c r="E84" s="30">
        <v>7</v>
      </c>
      <c r="G84" s="30">
        <v>3.581</v>
      </c>
      <c r="H84" s="30">
        <v>2.8490000000000002</v>
      </c>
      <c r="I84" s="30">
        <v>2.391</v>
      </c>
      <c r="J84" s="30">
        <v>4.3490000000000002</v>
      </c>
      <c r="K84" s="30">
        <v>4.37</v>
      </c>
      <c r="L84" s="30">
        <v>3.2919999999999998</v>
      </c>
      <c r="M84" s="30">
        <v>2.89</v>
      </c>
      <c r="N84" s="30">
        <v>3.6459999999999999</v>
      </c>
      <c r="O84" s="30">
        <v>4.0750000000000002</v>
      </c>
      <c r="P84" s="30">
        <v>3.6160000000000001</v>
      </c>
      <c r="Q84" s="30">
        <v>3.6989999999999998</v>
      </c>
      <c r="R84" s="30">
        <v>3.4969999999999999</v>
      </c>
      <c r="S84" s="114">
        <f t="shared" si="5"/>
        <v>42.255000000000003</v>
      </c>
      <c r="T84" s="71"/>
    </row>
    <row r="85" spans="1:20">
      <c r="A85" s="30">
        <f t="shared" si="6"/>
        <v>2012731</v>
      </c>
      <c r="B85" s="30">
        <v>73</v>
      </c>
      <c r="C85" s="30" t="str">
        <f>VLOOKUP(B85,mas!B:C,2,FALSE)</f>
        <v>たんご協立診療所</v>
      </c>
      <c r="D85" s="30">
        <v>2012</v>
      </c>
      <c r="E85" s="30">
        <v>1</v>
      </c>
      <c r="G85" s="30">
        <v>5.0700000000000002E-2</v>
      </c>
      <c r="H85" s="30">
        <v>2.9100000000000001E-2</v>
      </c>
      <c r="I85" s="30">
        <v>2.9399999999999999E-2</v>
      </c>
      <c r="J85" s="30">
        <v>5.1799999999999999E-2</v>
      </c>
      <c r="K85" s="30">
        <v>3.6299999999999999E-2</v>
      </c>
      <c r="L85" s="30">
        <v>4.0599999999999997E-2</v>
      </c>
      <c r="M85" s="30">
        <v>3.1399999999999997E-2</v>
      </c>
      <c r="N85" s="30">
        <v>5.0009999999999999E-2</v>
      </c>
      <c r="O85" s="30">
        <v>4.9399999999999999E-2</v>
      </c>
      <c r="P85" s="30">
        <v>3.5720000000000002E-2</v>
      </c>
      <c r="Q85" s="30">
        <v>3.6999999999999998E-2</v>
      </c>
      <c r="R85" s="30">
        <v>3.2300000000000002E-2</v>
      </c>
      <c r="S85" s="114">
        <f t="shared" si="5"/>
        <v>0.47372999999999993</v>
      </c>
      <c r="T85" s="71"/>
    </row>
    <row r="86" spans="1:20">
      <c r="A86" s="30">
        <f t="shared" si="6"/>
        <v>2012732</v>
      </c>
      <c r="B86" s="30">
        <v>73</v>
      </c>
      <c r="C86" s="30" t="str">
        <f>VLOOKUP(B86,mas!B:C,2,FALSE)</f>
        <v>たんご協立診療所</v>
      </c>
      <c r="D86" s="30">
        <v>2012</v>
      </c>
      <c r="E86" s="30">
        <v>2</v>
      </c>
      <c r="G86" s="30">
        <v>0.21</v>
      </c>
      <c r="H86" s="30">
        <v>0</v>
      </c>
      <c r="I86" s="30">
        <v>0</v>
      </c>
      <c r="J86" s="30">
        <v>0.66</v>
      </c>
      <c r="K86" s="30">
        <v>1.1200000000000001</v>
      </c>
      <c r="L86" s="30">
        <v>0.75</v>
      </c>
      <c r="M86" s="30">
        <v>0</v>
      </c>
      <c r="N86" s="30">
        <v>0.48</v>
      </c>
      <c r="O86" s="30">
        <v>1.01</v>
      </c>
      <c r="P86" s="30">
        <v>1.05</v>
      </c>
      <c r="Q86" s="30">
        <v>1.04</v>
      </c>
      <c r="R86" s="30">
        <v>0.53</v>
      </c>
      <c r="S86" s="114">
        <f t="shared" si="5"/>
        <v>6.8500000000000005</v>
      </c>
      <c r="T86" s="71"/>
    </row>
    <row r="87" spans="1:20">
      <c r="A87" s="30">
        <f t="shared" si="6"/>
        <v>2012735</v>
      </c>
      <c r="B87" s="30">
        <v>73</v>
      </c>
      <c r="C87" s="30" t="str">
        <f>VLOOKUP(B87,mas!B:C,2,FALSE)</f>
        <v>たんご協立診療所</v>
      </c>
      <c r="D87" s="30">
        <v>2012</v>
      </c>
      <c r="E87" s="30">
        <v>5</v>
      </c>
      <c r="G87" s="30">
        <v>2.4680000000000001E-2</v>
      </c>
      <c r="H87" s="30">
        <v>4.6899999999999997E-2</v>
      </c>
      <c r="I87" s="30">
        <v>1.5559999999999999E-2</v>
      </c>
      <c r="J87" s="30">
        <v>1.099E-2</v>
      </c>
      <c r="K87" s="30">
        <v>7.6E-3</v>
      </c>
      <c r="L87" s="30">
        <v>8.6999999999999994E-3</v>
      </c>
      <c r="M87" s="30">
        <v>8.8999999999999999E-3</v>
      </c>
      <c r="N87" s="30">
        <v>1.286E-2</v>
      </c>
      <c r="O87" s="30">
        <v>1.618E-2</v>
      </c>
      <c r="P87" s="30">
        <v>1.2E-2</v>
      </c>
      <c r="Q87" s="30">
        <v>1.72E-2</v>
      </c>
      <c r="R87" s="30">
        <v>1.5559999999999999E-2</v>
      </c>
      <c r="S87" s="114">
        <f t="shared" si="5"/>
        <v>0.19713</v>
      </c>
      <c r="T87" s="71"/>
    </row>
    <row r="88" spans="1:20">
      <c r="A88" s="30">
        <f t="shared" si="6"/>
        <v>2012737</v>
      </c>
      <c r="B88" s="30">
        <v>73</v>
      </c>
      <c r="C88" s="30" t="str">
        <f>VLOOKUP(B88,mas!B:C,2,FALSE)</f>
        <v>たんご協立診療所</v>
      </c>
      <c r="D88" s="30">
        <v>2012</v>
      </c>
      <c r="E88" s="30">
        <v>7</v>
      </c>
      <c r="G88" s="30">
        <v>3.4870000000000001</v>
      </c>
      <c r="H88" s="30">
        <v>3.407</v>
      </c>
      <c r="I88" s="30">
        <v>2.871</v>
      </c>
      <c r="J88" s="30">
        <v>3.218</v>
      </c>
      <c r="K88" s="30">
        <v>3.8279999999999998</v>
      </c>
      <c r="L88" s="30">
        <v>3.234</v>
      </c>
      <c r="M88" s="30">
        <v>2.7170000000000001</v>
      </c>
      <c r="N88" s="30">
        <v>3.5259999999999998</v>
      </c>
      <c r="O88" s="30">
        <v>3.7879999999999998</v>
      </c>
      <c r="P88" s="30">
        <v>4.0330000000000004</v>
      </c>
      <c r="Q88" s="30">
        <v>3.79</v>
      </c>
      <c r="R88" s="30">
        <v>3.0350000000000001</v>
      </c>
      <c r="S88" s="114">
        <f t="shared" si="5"/>
        <v>40.933999999999997</v>
      </c>
      <c r="T88" s="71"/>
    </row>
    <row r="89" spans="1:20">
      <c r="A89" s="30">
        <f t="shared" si="6"/>
        <v>2012741</v>
      </c>
      <c r="B89" s="30">
        <v>74</v>
      </c>
      <c r="C89" s="30" t="str">
        <f>VLOOKUP(B89,mas!B:C,2,FALSE)</f>
        <v>在宅ケアＳＴげんき</v>
      </c>
      <c r="D89" s="30">
        <v>2012</v>
      </c>
      <c r="E89" s="30">
        <v>1</v>
      </c>
      <c r="G89" s="30">
        <v>0.2492</v>
      </c>
      <c r="H89" s="30">
        <v>0.2626</v>
      </c>
      <c r="I89" s="30">
        <v>0.29037000000000002</v>
      </c>
      <c r="J89" s="30">
        <v>0.3246</v>
      </c>
      <c r="K89" s="30">
        <v>0.36357</v>
      </c>
      <c r="L89" s="30">
        <v>0.26340000000000002</v>
      </c>
      <c r="M89" s="30">
        <v>0.30545</v>
      </c>
      <c r="N89" s="30">
        <v>0.30110999999999999</v>
      </c>
      <c r="O89" s="30">
        <v>0.30823</v>
      </c>
      <c r="P89" s="30">
        <v>0.27659</v>
      </c>
      <c r="Q89" s="30">
        <v>0.318</v>
      </c>
      <c r="R89" s="30">
        <v>0.30391000000000001</v>
      </c>
      <c r="S89" s="114">
        <f t="shared" si="5"/>
        <v>3.5670300000000004</v>
      </c>
      <c r="T89" s="71"/>
    </row>
    <row r="90" spans="1:20">
      <c r="A90" s="30">
        <f t="shared" si="6"/>
        <v>2012761</v>
      </c>
      <c r="B90" s="30">
        <v>76</v>
      </c>
      <c r="C90" s="30" t="str">
        <f>VLOOKUP(B90,mas!B:C,2,FALSE)</f>
        <v>訪問看護ＳＴゆたかの</v>
      </c>
      <c r="D90" s="30">
        <v>2012</v>
      </c>
      <c r="E90" s="30">
        <v>1</v>
      </c>
      <c r="G90" s="30">
        <v>0.11452</v>
      </c>
      <c r="H90" s="30">
        <v>0.14233000000000001</v>
      </c>
      <c r="I90" s="30">
        <v>0.13339999999999999</v>
      </c>
      <c r="J90" s="30">
        <v>0.20663000000000001</v>
      </c>
      <c r="K90" s="30">
        <v>0.1608</v>
      </c>
      <c r="L90" s="30">
        <v>0.18881000000000001</v>
      </c>
      <c r="M90" s="30">
        <v>0.18432000000000001</v>
      </c>
      <c r="N90" s="30">
        <v>0.21323</v>
      </c>
      <c r="O90" s="30">
        <v>0.19261</v>
      </c>
      <c r="P90" s="30">
        <v>0.16264000000000001</v>
      </c>
      <c r="Q90" s="30">
        <v>0.18429999999999999</v>
      </c>
      <c r="R90" s="30">
        <v>0.17721999999999999</v>
      </c>
      <c r="S90" s="114">
        <f t="shared" si="5"/>
        <v>2.06081</v>
      </c>
      <c r="T90" s="71"/>
    </row>
    <row r="91" spans="1:20">
      <c r="A91" s="30">
        <f t="shared" si="6"/>
        <v>2012762</v>
      </c>
      <c r="B91" s="30">
        <v>76</v>
      </c>
      <c r="C91" s="30" t="str">
        <f>VLOOKUP(B91,mas!B:C,2,FALSE)</f>
        <v>訪問看護ＳＴゆたかの</v>
      </c>
      <c r="D91" s="30">
        <v>2012</v>
      </c>
      <c r="E91" s="30">
        <v>2</v>
      </c>
      <c r="G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5.3999999999999999E-2</v>
      </c>
      <c r="P91" s="30">
        <v>7.1999999999999995E-2</v>
      </c>
      <c r="Q91" s="30">
        <v>3.5999999999999997E-2</v>
      </c>
      <c r="R91" s="30">
        <v>3.5999999999999997E-2</v>
      </c>
      <c r="S91" s="114">
        <f t="shared" si="5"/>
        <v>0.19800000000000001</v>
      </c>
      <c r="T91" s="71"/>
    </row>
    <row r="92" spans="1:20">
      <c r="A92" s="30">
        <f t="shared" si="6"/>
        <v>2012765</v>
      </c>
      <c r="B92" s="30">
        <v>76</v>
      </c>
      <c r="C92" s="30" t="str">
        <f>VLOOKUP(B92,mas!B:C,2,FALSE)</f>
        <v>訪問看護ＳＴゆたかの</v>
      </c>
      <c r="D92" s="30">
        <v>2012</v>
      </c>
      <c r="E92" s="30">
        <v>5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1.867E-3</v>
      </c>
      <c r="N92" s="30">
        <v>5.3940000000000004E-3</v>
      </c>
      <c r="O92" s="30">
        <v>6.43E-3</v>
      </c>
      <c r="P92" s="30">
        <v>5.3940000000000004E-3</v>
      </c>
      <c r="Q92" s="30">
        <v>7.4679999999999998E-3</v>
      </c>
      <c r="R92" s="30">
        <v>6.8459999999999997E-3</v>
      </c>
      <c r="S92" s="114">
        <f t="shared" si="5"/>
        <v>3.3398999999999998E-2</v>
      </c>
      <c r="T92" s="71"/>
    </row>
    <row r="93" spans="1:20">
      <c r="A93" s="30">
        <f t="shared" si="6"/>
        <v>2012767</v>
      </c>
      <c r="B93" s="30">
        <v>76</v>
      </c>
      <c r="C93" s="30" t="str">
        <f>VLOOKUP(B93,mas!B:C,2,FALSE)</f>
        <v>訪問看護ＳＴゆたかの</v>
      </c>
      <c r="D93" s="30">
        <v>2012</v>
      </c>
      <c r="E93" s="30">
        <v>7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0.105</v>
      </c>
      <c r="N93" s="30">
        <v>0.45200000000000001</v>
      </c>
      <c r="O93" s="30">
        <v>0.90200000000000002</v>
      </c>
      <c r="P93" s="30">
        <v>0.96599999999999997</v>
      </c>
      <c r="Q93" s="30">
        <v>0.90400000000000003</v>
      </c>
      <c r="R93" s="30">
        <v>0.93200000000000005</v>
      </c>
      <c r="S93" s="114">
        <f t="shared" si="5"/>
        <v>4.2610000000000001</v>
      </c>
      <c r="T93" s="71"/>
    </row>
    <row r="94" spans="1:20">
      <c r="A94" s="30">
        <f t="shared" si="6"/>
        <v>2012771</v>
      </c>
      <c r="B94" s="30">
        <v>77</v>
      </c>
      <c r="C94" s="30" t="str">
        <f>VLOOKUP(B94,mas!B:C,2,FALSE)</f>
        <v>ほっとＳＴきぼう</v>
      </c>
      <c r="D94" s="30">
        <v>2012</v>
      </c>
      <c r="E94" s="30">
        <v>1</v>
      </c>
      <c r="G94" s="30">
        <v>2.2859999999999998E-2</v>
      </c>
      <c r="H94" s="30">
        <v>4.5609999999999998E-2</v>
      </c>
      <c r="I94" s="30">
        <v>4.6809999999999997E-2</v>
      </c>
      <c r="J94" s="30">
        <v>4.6589999999999999E-2</v>
      </c>
      <c r="K94" s="30">
        <v>4.8120000000000003E-2</v>
      </c>
      <c r="L94" s="30">
        <v>4.5859999999999998E-2</v>
      </c>
      <c r="M94" s="30">
        <v>4.7E-2</v>
      </c>
      <c r="N94" s="30">
        <v>2.4E-2</v>
      </c>
      <c r="O94" s="30">
        <v>4.9000000000000002E-2</v>
      </c>
      <c r="P94" s="30">
        <v>4.8000000000000001E-2</v>
      </c>
      <c r="Q94" s="30">
        <v>4.8000000000000001E-2</v>
      </c>
      <c r="R94" s="30">
        <v>2.5000000000000001E-2</v>
      </c>
      <c r="S94" s="114">
        <f t="shared" si="5"/>
        <v>0.49684999999999996</v>
      </c>
      <c r="T94" s="71"/>
    </row>
    <row r="95" spans="1:20">
      <c r="A95" s="30">
        <f t="shared" si="6"/>
        <v>2012772</v>
      </c>
      <c r="B95" s="30">
        <v>77</v>
      </c>
      <c r="C95" s="30" t="str">
        <f>VLOOKUP(B95,mas!B:C,2,FALSE)</f>
        <v>ほっとＳＴきぼう</v>
      </c>
      <c r="D95" s="30">
        <v>2012</v>
      </c>
      <c r="E95" s="30">
        <v>2</v>
      </c>
      <c r="G95" s="30">
        <v>5.7000000000000002E-2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3.5999999999999997E-2</v>
      </c>
      <c r="P95" s="30">
        <v>0.108</v>
      </c>
      <c r="Q95" s="30">
        <v>5.1999999999999998E-2</v>
      </c>
      <c r="R95" s="30">
        <v>0.108</v>
      </c>
      <c r="S95" s="114">
        <f t="shared" si="5"/>
        <v>0.36099999999999999</v>
      </c>
      <c r="T95" s="71"/>
    </row>
    <row r="96" spans="1:20">
      <c r="A96" s="30">
        <f t="shared" si="6"/>
        <v>2012775</v>
      </c>
      <c r="B96" s="30">
        <v>77</v>
      </c>
      <c r="C96" s="30" t="str">
        <f>VLOOKUP(B96,mas!B:C,2,FALSE)</f>
        <v>ほっとＳＴきぼう</v>
      </c>
      <c r="D96" s="30">
        <v>2012</v>
      </c>
      <c r="E96" s="30">
        <v>5</v>
      </c>
      <c r="G96" s="30">
        <v>2E-3</v>
      </c>
      <c r="H96" s="30">
        <v>2E-3</v>
      </c>
      <c r="I96" s="30">
        <v>2.3999999999999998E-3</v>
      </c>
      <c r="J96" s="30">
        <v>1.6000000000000001E-3</v>
      </c>
      <c r="K96" s="30">
        <v>1.5E-3</v>
      </c>
      <c r="L96" s="30">
        <v>1.1999999999999999E-3</v>
      </c>
      <c r="M96" s="30">
        <v>2E-3</v>
      </c>
      <c r="N96" s="30">
        <v>5.0000000000000001E-3</v>
      </c>
      <c r="O96" s="30">
        <v>4.0000000000000001E-3</v>
      </c>
      <c r="P96" s="30">
        <v>5.0000000000000001E-3</v>
      </c>
      <c r="Q96" s="30">
        <v>5.0000000000000001E-3</v>
      </c>
      <c r="R96" s="30">
        <v>4.0000000000000001E-3</v>
      </c>
      <c r="S96" s="114">
        <f t="shared" si="5"/>
        <v>3.5699999999999996E-2</v>
      </c>
      <c r="T96" s="71"/>
    </row>
    <row r="97" spans="1:20">
      <c r="A97" s="30">
        <f t="shared" si="6"/>
        <v>2012777</v>
      </c>
      <c r="B97" s="30">
        <v>77</v>
      </c>
      <c r="C97" s="30" t="str">
        <f>VLOOKUP(B97,mas!B:C,2,FALSE)</f>
        <v>ほっとＳＴきぼう</v>
      </c>
      <c r="D97" s="30">
        <v>2012</v>
      </c>
      <c r="E97" s="30">
        <v>7</v>
      </c>
      <c r="G97" s="30">
        <v>0.59699999999999998</v>
      </c>
      <c r="H97" s="30">
        <v>0.55800000000000005</v>
      </c>
      <c r="I97" s="30">
        <v>0.48299999999999998</v>
      </c>
      <c r="J97" s="30">
        <v>0.79300000000000004</v>
      </c>
      <c r="K97" s="30">
        <v>1.3680000000000001</v>
      </c>
      <c r="L97" s="30">
        <v>0.82099999999999995</v>
      </c>
      <c r="M97" s="30">
        <v>0.97099999999999997</v>
      </c>
      <c r="N97" s="30">
        <v>0.54</v>
      </c>
      <c r="O97" s="30">
        <v>1.228</v>
      </c>
      <c r="P97" s="30">
        <v>1.361</v>
      </c>
      <c r="Q97" s="30">
        <v>1.423</v>
      </c>
      <c r="R97" s="30">
        <v>1.232</v>
      </c>
      <c r="S97" s="114">
        <f t="shared" si="5"/>
        <v>11.375</v>
      </c>
      <c r="T97" s="71"/>
    </row>
    <row r="98" spans="1:20">
      <c r="A98" s="30">
        <f t="shared" si="6"/>
        <v>2012781</v>
      </c>
      <c r="B98" s="30">
        <v>78</v>
      </c>
      <c r="C98" s="30" t="str">
        <f>VLOOKUP(B98,mas!B:C,2,FALSE)</f>
        <v>ふれあいＳＴゆきわり</v>
      </c>
      <c r="D98" s="30">
        <v>2012</v>
      </c>
      <c r="E98" s="30">
        <v>1</v>
      </c>
      <c r="G98" s="30">
        <v>4.2000000000000003E-2</v>
      </c>
      <c r="H98" s="30">
        <v>4.7600000000000003E-2</v>
      </c>
      <c r="I98" s="30">
        <v>4.2000000000000003E-2</v>
      </c>
      <c r="J98" s="30">
        <v>2.1000000000000001E-2</v>
      </c>
      <c r="K98" s="30">
        <v>6.6000000000000003E-2</v>
      </c>
      <c r="L98" s="30">
        <v>4.6600000000000003E-2</v>
      </c>
      <c r="M98" s="30">
        <v>2.3E-2</v>
      </c>
      <c r="N98" s="30">
        <v>4.9000000000000002E-2</v>
      </c>
      <c r="O98" s="30">
        <v>4.5219999999999996E-2</v>
      </c>
      <c r="P98" s="30">
        <v>3.5299999999999998E-2</v>
      </c>
      <c r="Q98" s="30">
        <v>5.8999999999999997E-2</v>
      </c>
      <c r="R98" s="30">
        <v>6.3509999999999997E-2</v>
      </c>
      <c r="S98" s="114">
        <f t="shared" si="5"/>
        <v>0.54022999999999999</v>
      </c>
      <c r="T98" s="71"/>
    </row>
    <row r="99" spans="1:20">
      <c r="A99" s="30">
        <f t="shared" si="6"/>
        <v>2012782</v>
      </c>
      <c r="B99" s="30">
        <v>78</v>
      </c>
      <c r="C99" s="30" t="str">
        <f>VLOOKUP(B99,mas!B:C,2,FALSE)</f>
        <v>ふれあいＳＴゆきわり</v>
      </c>
      <c r="D99" s="30">
        <v>2012</v>
      </c>
      <c r="E99" s="30">
        <v>2</v>
      </c>
      <c r="G99" s="30">
        <v>1.7999999999999999E-2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3.5999999999999997E-2</v>
      </c>
      <c r="O99" s="30">
        <v>7.1999999999999995E-2</v>
      </c>
      <c r="P99" s="30">
        <v>0.09</v>
      </c>
      <c r="Q99" s="30">
        <v>0.108</v>
      </c>
      <c r="R99" s="30">
        <v>3.5999999999999997E-2</v>
      </c>
      <c r="S99" s="114">
        <f t="shared" si="5"/>
        <v>0.36</v>
      </c>
      <c r="T99" s="71"/>
    </row>
    <row r="100" spans="1:20">
      <c r="A100" s="30">
        <f t="shared" si="6"/>
        <v>2012785</v>
      </c>
      <c r="B100" s="30">
        <v>78</v>
      </c>
      <c r="C100" s="30" t="str">
        <f>VLOOKUP(B100,mas!B:C,2,FALSE)</f>
        <v>ふれあいＳＴゆきわり</v>
      </c>
      <c r="D100" s="30">
        <v>2012</v>
      </c>
      <c r="E100" s="30">
        <v>5</v>
      </c>
      <c r="G100" s="30">
        <v>9.1579999999999993E-4</v>
      </c>
      <c r="H100" s="30">
        <v>2.41E-4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9.6399999999999999E-5</v>
      </c>
      <c r="O100" s="30">
        <v>3.8559999999999999E-4</v>
      </c>
      <c r="P100" s="30">
        <v>8.1939999999999986E-4</v>
      </c>
      <c r="Q100" s="30">
        <v>1.2532000000000001E-3</v>
      </c>
      <c r="R100" s="30">
        <v>9.6400000000000001E-4</v>
      </c>
      <c r="S100" s="114">
        <f t="shared" si="5"/>
        <v>4.6753999999999997E-3</v>
      </c>
      <c r="T100" s="71"/>
    </row>
    <row r="101" spans="1:20">
      <c r="A101" s="30">
        <f t="shared" si="6"/>
        <v>2012787</v>
      </c>
      <c r="B101" s="30">
        <v>78</v>
      </c>
      <c r="C101" s="30" t="str">
        <f>VLOOKUP(B101,mas!B:C,2,FALSE)</f>
        <v>ふれあいＳＴゆきわり</v>
      </c>
      <c r="D101" s="30">
        <v>2012</v>
      </c>
      <c r="E101" s="30">
        <v>7</v>
      </c>
      <c r="G101" s="30">
        <v>0.436</v>
      </c>
      <c r="H101" s="30">
        <v>0.34399999999999997</v>
      </c>
      <c r="I101" s="30">
        <v>0.29099999999999998</v>
      </c>
      <c r="J101" s="30">
        <v>0.27800000000000002</v>
      </c>
      <c r="K101" s="30">
        <v>0.42499999999999999</v>
      </c>
      <c r="L101" s="30">
        <v>0.56200000000000006</v>
      </c>
      <c r="M101" s="30">
        <v>0.33</v>
      </c>
      <c r="N101" s="30">
        <v>0.41099999999999998</v>
      </c>
      <c r="O101" s="30">
        <v>0.49</v>
      </c>
      <c r="P101" s="30">
        <v>0.41499999999999998</v>
      </c>
      <c r="Q101" s="30">
        <v>0.35299999999999998</v>
      </c>
      <c r="R101" s="30">
        <v>0.36</v>
      </c>
      <c r="S101" s="114">
        <f t="shared" si="5"/>
        <v>4.6950000000000003</v>
      </c>
      <c r="T101" s="71"/>
    </row>
    <row r="102" spans="1:20">
      <c r="A102" s="30">
        <f t="shared" si="6"/>
        <v>2012811</v>
      </c>
      <c r="B102" s="30">
        <v>81</v>
      </c>
      <c r="C102" s="30" t="str">
        <f>VLOOKUP(B102,mas!B:C,2,FALSE)</f>
        <v>ふくちやま協立診療所</v>
      </c>
      <c r="D102" s="30">
        <v>2012</v>
      </c>
      <c r="E102" s="30">
        <v>1</v>
      </c>
      <c r="G102" s="30">
        <v>4.7E-2</v>
      </c>
      <c r="H102" s="30">
        <v>4.8000000000000001E-2</v>
      </c>
      <c r="I102" s="30">
        <v>6.8000000000000005E-2</v>
      </c>
      <c r="J102" s="30">
        <v>4.7E-2</v>
      </c>
      <c r="K102" s="30">
        <v>7.1999999999999995E-2</v>
      </c>
      <c r="L102" s="30">
        <v>4.5999999999999999E-2</v>
      </c>
      <c r="M102" s="30">
        <v>6.2E-2</v>
      </c>
      <c r="N102" s="30">
        <v>6.6000000000000003E-2</v>
      </c>
      <c r="O102" s="30">
        <v>6.7000000000000004E-2</v>
      </c>
      <c r="P102" s="30">
        <v>4.3999999999999997E-2</v>
      </c>
      <c r="Q102" s="30">
        <v>4.7E-2</v>
      </c>
      <c r="R102" s="30">
        <v>4.8000000000000001E-2</v>
      </c>
      <c r="S102" s="114">
        <f t="shared" si="5"/>
        <v>0.66200000000000014</v>
      </c>
      <c r="T102" s="71"/>
    </row>
    <row r="103" spans="1:20">
      <c r="A103" s="30">
        <f t="shared" si="6"/>
        <v>2012817</v>
      </c>
      <c r="B103" s="30">
        <v>81</v>
      </c>
      <c r="C103" s="30" t="str">
        <f>VLOOKUP(B103,mas!B:C,2,FALSE)</f>
        <v>ふくちやま協立診療所</v>
      </c>
      <c r="D103" s="30">
        <v>2012</v>
      </c>
      <c r="E103" s="30">
        <v>7</v>
      </c>
      <c r="G103" s="30">
        <v>0.69699999999999995</v>
      </c>
      <c r="H103" s="30">
        <v>0.45200000000000001</v>
      </c>
      <c r="I103" s="30">
        <v>0.495</v>
      </c>
      <c r="J103" s="30">
        <v>0.97099999999999997</v>
      </c>
      <c r="K103" s="30">
        <v>1.038</v>
      </c>
      <c r="L103" s="30">
        <v>0.57799999999999996</v>
      </c>
      <c r="M103" s="30">
        <v>0.57799999999999996</v>
      </c>
      <c r="N103" s="30">
        <v>0.72299999999999998</v>
      </c>
      <c r="O103" s="30">
        <v>1.478</v>
      </c>
      <c r="P103" s="30">
        <v>2.113</v>
      </c>
      <c r="Q103" s="30">
        <v>1.93</v>
      </c>
      <c r="R103" s="30">
        <v>1.794</v>
      </c>
      <c r="S103" s="114">
        <f t="shared" si="5"/>
        <v>12.847000000000001</v>
      </c>
      <c r="T103" s="71"/>
    </row>
    <row r="104" spans="1:20">
      <c r="A104" s="72">
        <f t="shared" si="6"/>
        <v>2012971</v>
      </c>
      <c r="B104" s="72">
        <v>97</v>
      </c>
      <c r="C104" s="72" t="str">
        <f>VLOOKUP(B104,mas!B:C,2,FALSE)</f>
        <v>京都市内事業所計</v>
      </c>
      <c r="D104" s="72">
        <v>2012</v>
      </c>
      <c r="E104" s="72">
        <v>1</v>
      </c>
      <c r="F104" s="72" t="str">
        <f>VLOOKUP(E104,mas!G:H,2,FALSE)</f>
        <v>揮発油（ガソリン）</v>
      </c>
      <c r="G104" s="72">
        <f t="shared" ref="G104:R110" si="7">SUMIF($E$2:$E$69,$E104,G$2:G$69)</f>
        <v>2.3625399999999996</v>
      </c>
      <c r="H104" s="72">
        <f t="shared" si="7"/>
        <v>2.2656399999999999</v>
      </c>
      <c r="I104" s="72">
        <f t="shared" si="7"/>
        <v>2.6843099999999995</v>
      </c>
      <c r="J104" s="72">
        <f t="shared" si="7"/>
        <v>3.6260299999999992</v>
      </c>
      <c r="K104" s="72">
        <f t="shared" si="7"/>
        <v>3.1546199999999991</v>
      </c>
      <c r="L104" s="72">
        <f t="shared" si="7"/>
        <v>3.0888400000000003</v>
      </c>
      <c r="M104" s="72">
        <f t="shared" si="7"/>
        <v>2.3968799999999995</v>
      </c>
      <c r="N104" s="72">
        <f t="shared" si="7"/>
        <v>2.4830100000000002</v>
      </c>
      <c r="O104" s="72">
        <f t="shared" si="7"/>
        <v>2.6408399999999994</v>
      </c>
      <c r="P104" s="72">
        <f t="shared" si="7"/>
        <v>2.3944900000000002</v>
      </c>
      <c r="Q104" s="72">
        <f t="shared" si="7"/>
        <v>2.30674</v>
      </c>
      <c r="R104" s="72">
        <f t="shared" si="7"/>
        <v>2.3410099999999998</v>
      </c>
      <c r="S104" s="114">
        <f t="shared" si="5"/>
        <v>31.744949999999999</v>
      </c>
      <c r="T104" s="71"/>
    </row>
    <row r="105" spans="1:20">
      <c r="A105" s="72">
        <f t="shared" si="6"/>
        <v>2012972</v>
      </c>
      <c r="B105" s="72">
        <v>97</v>
      </c>
      <c r="C105" s="72" t="str">
        <f>VLOOKUP(B105,mas!B:C,2,FALSE)</f>
        <v>京都市内事業所計</v>
      </c>
      <c r="D105" s="72">
        <v>2012</v>
      </c>
      <c r="E105" s="72">
        <v>2</v>
      </c>
      <c r="F105" s="72" t="str">
        <f>VLOOKUP(E105,mas!G:H,2,FALSE)</f>
        <v>灯　油</v>
      </c>
      <c r="G105" s="72">
        <f t="shared" si="7"/>
        <v>4.7E-2</v>
      </c>
      <c r="H105" s="72">
        <f t="shared" si="7"/>
        <v>0</v>
      </c>
      <c r="I105" s="72">
        <f t="shared" si="7"/>
        <v>0</v>
      </c>
      <c r="J105" s="72">
        <f t="shared" si="7"/>
        <v>0</v>
      </c>
      <c r="K105" s="72">
        <f t="shared" si="7"/>
        <v>0</v>
      </c>
      <c r="L105" s="72">
        <f t="shared" si="7"/>
        <v>0</v>
      </c>
      <c r="M105" s="72">
        <f t="shared" si="7"/>
        <v>2.1999999999999999E-2</v>
      </c>
      <c r="N105" s="72">
        <f t="shared" si="7"/>
        <v>0.25600000000000001</v>
      </c>
      <c r="O105" s="72">
        <f t="shared" si="7"/>
        <v>0.94472</v>
      </c>
      <c r="P105" s="72">
        <f t="shared" si="7"/>
        <v>0.86176999999999992</v>
      </c>
      <c r="Q105" s="72">
        <f t="shared" si="7"/>
        <v>0.70000000000000018</v>
      </c>
      <c r="R105" s="72">
        <f t="shared" si="7"/>
        <v>0.54200000000000004</v>
      </c>
      <c r="S105" s="114">
        <f t="shared" si="5"/>
        <v>3.3734900000000003</v>
      </c>
      <c r="T105" s="71"/>
    </row>
    <row r="106" spans="1:20">
      <c r="A106" s="72">
        <f t="shared" si="6"/>
        <v>2012973</v>
      </c>
      <c r="B106" s="72">
        <v>97</v>
      </c>
      <c r="C106" s="72" t="str">
        <f>VLOOKUP(B106,mas!B:C,2,FALSE)</f>
        <v>京都市内事業所計</v>
      </c>
      <c r="D106" s="72">
        <v>2012</v>
      </c>
      <c r="E106" s="72">
        <v>3</v>
      </c>
      <c r="F106" s="72" t="str">
        <f>VLOOKUP(E106,mas!G:H,2,FALSE)</f>
        <v>軽　油</v>
      </c>
      <c r="G106" s="72">
        <f t="shared" si="7"/>
        <v>0.1358</v>
      </c>
      <c r="H106" s="72">
        <f t="shared" si="7"/>
        <v>0.13231999999999999</v>
      </c>
      <c r="I106" s="72">
        <f t="shared" si="7"/>
        <v>9.2700000000000005E-2</v>
      </c>
      <c r="J106" s="72">
        <f t="shared" si="7"/>
        <v>9.1299999999999992E-2</v>
      </c>
      <c r="K106" s="72">
        <f t="shared" si="7"/>
        <v>0.13596</v>
      </c>
      <c r="L106" s="72">
        <f t="shared" si="7"/>
        <v>0.17374999999999999</v>
      </c>
      <c r="M106" s="72">
        <f t="shared" si="7"/>
        <v>0.1298</v>
      </c>
      <c r="N106" s="72">
        <f t="shared" si="7"/>
        <v>8.72E-2</v>
      </c>
      <c r="O106" s="72">
        <f t="shared" si="7"/>
        <v>0.10584</v>
      </c>
      <c r="P106" s="72">
        <f t="shared" si="7"/>
        <v>0.14330000000000001</v>
      </c>
      <c r="Q106" s="72">
        <f t="shared" si="7"/>
        <v>8.7900000000000006E-2</v>
      </c>
      <c r="R106" s="72">
        <f t="shared" si="7"/>
        <v>0.14027999999999999</v>
      </c>
      <c r="S106" s="114">
        <f t="shared" si="5"/>
        <v>1.4561500000000001</v>
      </c>
      <c r="T106" s="71"/>
    </row>
    <row r="107" spans="1:20">
      <c r="A107" s="72">
        <f t="shared" si="6"/>
        <v>2012974</v>
      </c>
      <c r="B107" s="72">
        <v>97</v>
      </c>
      <c r="C107" s="72" t="str">
        <f>VLOOKUP(B107,mas!B:C,2,FALSE)</f>
        <v>京都市内事業所計</v>
      </c>
      <c r="D107" s="72">
        <v>2012</v>
      </c>
      <c r="E107" s="72">
        <v>4</v>
      </c>
      <c r="F107" s="72" t="str">
        <f>VLOOKUP(E107,mas!G:H,2,FALSE)</f>
        <v>Ａ重油</v>
      </c>
      <c r="G107" s="72">
        <f t="shared" si="7"/>
        <v>0</v>
      </c>
      <c r="H107" s="72">
        <f t="shared" si="7"/>
        <v>0</v>
      </c>
      <c r="I107" s="72">
        <f t="shared" si="7"/>
        <v>0</v>
      </c>
      <c r="J107" s="72">
        <f t="shared" si="7"/>
        <v>0</v>
      </c>
      <c r="K107" s="72">
        <f t="shared" si="7"/>
        <v>0</v>
      </c>
      <c r="L107" s="72">
        <f t="shared" si="7"/>
        <v>0</v>
      </c>
      <c r="M107" s="72">
        <f t="shared" si="7"/>
        <v>0</v>
      </c>
      <c r="N107" s="72">
        <f t="shared" si="7"/>
        <v>0</v>
      </c>
      <c r="O107" s="72">
        <f t="shared" si="7"/>
        <v>0</v>
      </c>
      <c r="P107" s="72">
        <f t="shared" si="7"/>
        <v>0</v>
      </c>
      <c r="Q107" s="72">
        <f t="shared" si="7"/>
        <v>0</v>
      </c>
      <c r="R107" s="72">
        <f t="shared" si="7"/>
        <v>0</v>
      </c>
      <c r="S107" s="114">
        <f t="shared" si="5"/>
        <v>0</v>
      </c>
      <c r="T107" s="71"/>
    </row>
    <row r="108" spans="1:20">
      <c r="A108" s="72">
        <f t="shared" si="6"/>
        <v>2012975</v>
      </c>
      <c r="B108" s="72">
        <v>97</v>
      </c>
      <c r="C108" s="72" t="str">
        <f>VLOOKUP(B108,mas!B:C,2,FALSE)</f>
        <v>京都市内事業所計</v>
      </c>
      <c r="D108" s="72">
        <v>2012</v>
      </c>
      <c r="E108" s="72">
        <v>5</v>
      </c>
      <c r="F108" s="72" t="str">
        <f>VLOOKUP(E108,mas!G:H,2,FALSE)</f>
        <v>液化石油ガス（LPG)</v>
      </c>
      <c r="G108" s="72">
        <f t="shared" si="7"/>
        <v>0</v>
      </c>
      <c r="H108" s="72">
        <f t="shared" si="7"/>
        <v>0</v>
      </c>
      <c r="I108" s="72">
        <f t="shared" si="7"/>
        <v>0</v>
      </c>
      <c r="J108" s="72">
        <f t="shared" si="7"/>
        <v>0</v>
      </c>
      <c r="K108" s="72">
        <f t="shared" si="7"/>
        <v>0</v>
      </c>
      <c r="L108" s="72">
        <f t="shared" si="7"/>
        <v>0</v>
      </c>
      <c r="M108" s="72">
        <f t="shared" si="7"/>
        <v>0</v>
      </c>
      <c r="N108" s="72">
        <f t="shared" si="7"/>
        <v>0</v>
      </c>
      <c r="O108" s="72">
        <f t="shared" si="7"/>
        <v>0</v>
      </c>
      <c r="P108" s="72">
        <f t="shared" si="7"/>
        <v>0</v>
      </c>
      <c r="Q108" s="72">
        <f t="shared" si="7"/>
        <v>0</v>
      </c>
      <c r="R108" s="72">
        <f t="shared" si="7"/>
        <v>0</v>
      </c>
      <c r="S108" s="114">
        <f t="shared" si="5"/>
        <v>0</v>
      </c>
      <c r="T108" s="71"/>
    </row>
    <row r="109" spans="1:20">
      <c r="A109" s="72">
        <f t="shared" si="6"/>
        <v>2012976</v>
      </c>
      <c r="B109" s="72">
        <v>97</v>
      </c>
      <c r="C109" s="72" t="str">
        <f>VLOOKUP(B109,mas!B:C,2,FALSE)</f>
        <v>京都市内事業所計</v>
      </c>
      <c r="D109" s="72">
        <v>2012</v>
      </c>
      <c r="E109" s="72">
        <v>6</v>
      </c>
      <c r="F109" s="72" t="str">
        <f>VLOOKUP(E109,mas!G:H,2,FALSE)</f>
        <v>都市ガス（13A）</v>
      </c>
      <c r="G109" s="72">
        <f t="shared" si="7"/>
        <v>25.716000000000001</v>
      </c>
      <c r="H109" s="72">
        <f t="shared" si="7"/>
        <v>24.420999999999992</v>
      </c>
      <c r="I109" s="72">
        <f t="shared" si="7"/>
        <v>36.623000000000005</v>
      </c>
      <c r="J109" s="72">
        <f t="shared" si="7"/>
        <v>58.121999999999993</v>
      </c>
      <c r="K109" s="72">
        <f t="shared" si="7"/>
        <v>70.956999999999979</v>
      </c>
      <c r="L109" s="72">
        <f t="shared" si="7"/>
        <v>57.992999999999995</v>
      </c>
      <c r="M109" s="72">
        <f t="shared" si="7"/>
        <v>34.815999999999988</v>
      </c>
      <c r="N109" s="72">
        <f t="shared" si="7"/>
        <v>28.908999999999999</v>
      </c>
      <c r="O109" s="72">
        <f t="shared" si="7"/>
        <v>51.672999999999995</v>
      </c>
      <c r="P109" s="72">
        <f t="shared" si="7"/>
        <v>61.125</v>
      </c>
      <c r="Q109" s="72">
        <f t="shared" si="7"/>
        <v>53.813000000000002</v>
      </c>
      <c r="R109" s="72">
        <f t="shared" si="7"/>
        <v>43.77</v>
      </c>
      <c r="S109" s="114">
        <f t="shared" si="5"/>
        <v>547.93799999999987</v>
      </c>
      <c r="T109" s="71"/>
    </row>
    <row r="110" spans="1:20">
      <c r="A110" s="72">
        <f t="shared" si="6"/>
        <v>2012977</v>
      </c>
      <c r="B110" s="72">
        <v>97</v>
      </c>
      <c r="C110" s="72" t="str">
        <f>VLOOKUP(B110,mas!B:C,2,FALSE)</f>
        <v>京都市内事業所計</v>
      </c>
      <c r="D110" s="72">
        <v>2012</v>
      </c>
      <c r="E110" s="72">
        <v>7</v>
      </c>
      <c r="F110" s="72" t="str">
        <f>VLOOKUP(E110,mas!G:H,2,FALSE)</f>
        <v>電　力</v>
      </c>
      <c r="G110" s="72">
        <f t="shared" si="7"/>
        <v>390.87899999999996</v>
      </c>
      <c r="H110" s="72">
        <f t="shared" si="7"/>
        <v>340.0797</v>
      </c>
      <c r="I110" s="72">
        <f t="shared" si="7"/>
        <v>360.18169999999998</v>
      </c>
      <c r="J110" s="72">
        <f t="shared" si="7"/>
        <v>421.58049999999992</v>
      </c>
      <c r="K110" s="72">
        <f t="shared" si="7"/>
        <v>461.06800000000004</v>
      </c>
      <c r="L110" s="72">
        <f t="shared" si="7"/>
        <v>423.74539999999996</v>
      </c>
      <c r="M110" s="72">
        <f t="shared" si="7"/>
        <v>358.69999999999982</v>
      </c>
      <c r="N110" s="72">
        <f t="shared" si="7"/>
        <v>359.72300000000013</v>
      </c>
      <c r="O110" s="72">
        <f t="shared" si="7"/>
        <v>407.42500000000007</v>
      </c>
      <c r="P110" s="72">
        <f t="shared" si="7"/>
        <v>418.74399999999997</v>
      </c>
      <c r="Q110" s="72">
        <f t="shared" si="7"/>
        <v>399.42699999999996</v>
      </c>
      <c r="R110" s="72">
        <f t="shared" si="7"/>
        <v>387.30499999999995</v>
      </c>
      <c r="S110" s="114">
        <f t="shared" si="5"/>
        <v>4728.8582999999999</v>
      </c>
      <c r="T110" s="71"/>
    </row>
    <row r="111" spans="1:20">
      <c r="A111" s="72">
        <f t="shared" si="6"/>
        <v>2012981</v>
      </c>
      <c r="B111" s="72">
        <v>98</v>
      </c>
      <c r="C111" s="72" t="str">
        <f>VLOOKUP(B111,mas!B:C,2,FALSE)</f>
        <v>京都府内事業所計</v>
      </c>
      <c r="D111" s="72">
        <v>2012</v>
      </c>
      <c r="E111" s="72">
        <v>1</v>
      </c>
      <c r="F111" s="72" t="str">
        <f>VLOOKUP(E111,mas!G:H,2,FALSE)</f>
        <v>揮発油（ガソリン）</v>
      </c>
      <c r="G111" s="72">
        <f t="shared" ref="G111:R117" si="8">SUMIF($E$70:$E$103,$E111,G$70:G$103)</f>
        <v>1.4002300000000001</v>
      </c>
      <c r="H111" s="72">
        <f t="shared" si="8"/>
        <v>1.4033900000000001</v>
      </c>
      <c r="I111" s="72">
        <f t="shared" si="8"/>
        <v>1.6788500000000002</v>
      </c>
      <c r="J111" s="72">
        <f t="shared" si="8"/>
        <v>1.8062799999999999</v>
      </c>
      <c r="K111" s="72">
        <f t="shared" si="8"/>
        <v>1.8057799999999999</v>
      </c>
      <c r="L111" s="72">
        <f t="shared" si="8"/>
        <v>1.67689</v>
      </c>
      <c r="M111" s="72">
        <f t="shared" si="8"/>
        <v>1.5193399999999999</v>
      </c>
      <c r="N111" s="72">
        <f t="shared" si="8"/>
        <v>1.54914</v>
      </c>
      <c r="O111" s="72">
        <f t="shared" si="8"/>
        <v>1.6518899999999999</v>
      </c>
      <c r="P111" s="72">
        <f t="shared" si="8"/>
        <v>1.4605999999999999</v>
      </c>
      <c r="Q111" s="72">
        <f t="shared" si="8"/>
        <v>1.5606599999999999</v>
      </c>
      <c r="R111" s="72">
        <f t="shared" si="8"/>
        <v>1.5867599999999997</v>
      </c>
      <c r="S111" s="114">
        <f t="shared" si="5"/>
        <v>19.099809999999998</v>
      </c>
      <c r="T111" s="71"/>
    </row>
    <row r="112" spans="1:20">
      <c r="A112" s="72">
        <f t="shared" si="6"/>
        <v>2012982</v>
      </c>
      <c r="B112" s="72">
        <v>98</v>
      </c>
      <c r="C112" s="72" t="str">
        <f>VLOOKUP(B112,mas!B:C,2,FALSE)</f>
        <v>京都府内事業所計</v>
      </c>
      <c r="D112" s="72">
        <v>2012</v>
      </c>
      <c r="E112" s="72">
        <v>2</v>
      </c>
      <c r="F112" s="72" t="str">
        <f>VLOOKUP(E112,mas!G:H,2,FALSE)</f>
        <v>灯　油</v>
      </c>
      <c r="G112" s="72">
        <f t="shared" si="8"/>
        <v>0.28500000000000003</v>
      </c>
      <c r="H112" s="72">
        <f t="shared" si="8"/>
        <v>0</v>
      </c>
      <c r="I112" s="72">
        <f t="shared" si="8"/>
        <v>0</v>
      </c>
      <c r="J112" s="72">
        <f t="shared" si="8"/>
        <v>0.66</v>
      </c>
      <c r="K112" s="72">
        <f t="shared" si="8"/>
        <v>1.1200000000000001</v>
      </c>
      <c r="L112" s="72">
        <f t="shared" si="8"/>
        <v>0.75</v>
      </c>
      <c r="M112" s="72">
        <f t="shared" si="8"/>
        <v>0</v>
      </c>
      <c r="N112" s="72">
        <f t="shared" si="8"/>
        <v>0.68097000000000008</v>
      </c>
      <c r="O112" s="72">
        <f t="shared" si="8"/>
        <v>1.3900000000000001</v>
      </c>
      <c r="P112" s="72">
        <f t="shared" si="8"/>
        <v>1.7040000000000004</v>
      </c>
      <c r="Q112" s="72">
        <f t="shared" si="8"/>
        <v>1.6330000000000002</v>
      </c>
      <c r="R112" s="72">
        <f t="shared" si="8"/>
        <v>0.93100000000000005</v>
      </c>
      <c r="S112" s="114">
        <f t="shared" si="5"/>
        <v>9.1539700000000011</v>
      </c>
      <c r="T112" s="71"/>
    </row>
    <row r="113" spans="1:20">
      <c r="A113" s="72">
        <f t="shared" si="6"/>
        <v>2012983</v>
      </c>
      <c r="B113" s="72">
        <v>98</v>
      </c>
      <c r="C113" s="72" t="str">
        <f>VLOOKUP(B113,mas!B:C,2,FALSE)</f>
        <v>京都府内事業所計</v>
      </c>
      <c r="D113" s="72">
        <v>2012</v>
      </c>
      <c r="E113" s="72">
        <v>3</v>
      </c>
      <c r="F113" s="72" t="str">
        <f>VLOOKUP(E113,mas!G:H,2,FALSE)</f>
        <v>軽　油</v>
      </c>
      <c r="G113" s="72">
        <f t="shared" si="8"/>
        <v>0.6623</v>
      </c>
      <c r="H113" s="72">
        <f t="shared" si="8"/>
        <v>0.42399999999999999</v>
      </c>
      <c r="I113" s="72">
        <f t="shared" si="8"/>
        <v>0.52900000000000003</v>
      </c>
      <c r="J113" s="72">
        <f t="shared" si="8"/>
        <v>0.57099999999999995</v>
      </c>
      <c r="K113" s="72">
        <f t="shared" si="8"/>
        <v>0.53920000000000001</v>
      </c>
      <c r="L113" s="72">
        <f t="shared" si="8"/>
        <v>0.5585</v>
      </c>
      <c r="M113" s="72">
        <f t="shared" si="8"/>
        <v>0.59840000000000004</v>
      </c>
      <c r="N113" s="72">
        <f t="shared" si="8"/>
        <v>0.51400000000000001</v>
      </c>
      <c r="O113" s="72">
        <f t="shared" si="8"/>
        <v>0.55430000000000001</v>
      </c>
      <c r="P113" s="72">
        <f t="shared" si="8"/>
        <v>0.46201999999999999</v>
      </c>
      <c r="Q113" s="72">
        <f t="shared" si="8"/>
        <v>0.39351000000000003</v>
      </c>
      <c r="R113" s="72">
        <f t="shared" si="8"/>
        <v>0.38150000000000001</v>
      </c>
      <c r="S113" s="114">
        <f t="shared" si="5"/>
        <v>6.1877300000000011</v>
      </c>
      <c r="T113" s="71"/>
    </row>
    <row r="114" spans="1:20">
      <c r="A114" s="72">
        <f t="shared" si="6"/>
        <v>2012984</v>
      </c>
      <c r="B114" s="72">
        <v>98</v>
      </c>
      <c r="C114" s="72" t="str">
        <f>VLOOKUP(B114,mas!B:C,2,FALSE)</f>
        <v>京都府内事業所計</v>
      </c>
      <c r="D114" s="72">
        <v>2012</v>
      </c>
      <c r="E114" s="72">
        <v>4</v>
      </c>
      <c r="F114" s="72" t="str">
        <f>VLOOKUP(E114,mas!G:H,2,FALSE)</f>
        <v>Ａ重油</v>
      </c>
      <c r="G114" s="72">
        <f t="shared" si="8"/>
        <v>3.2</v>
      </c>
      <c r="H114" s="72">
        <f t="shared" si="8"/>
        <v>0</v>
      </c>
      <c r="I114" s="72">
        <f t="shared" si="8"/>
        <v>0</v>
      </c>
      <c r="J114" s="72">
        <f t="shared" si="8"/>
        <v>0</v>
      </c>
      <c r="K114" s="72">
        <f t="shared" si="8"/>
        <v>0</v>
      </c>
      <c r="L114" s="72">
        <f t="shared" si="8"/>
        <v>0</v>
      </c>
      <c r="M114" s="72">
        <f t="shared" si="8"/>
        <v>0</v>
      </c>
      <c r="N114" s="72">
        <f t="shared" si="8"/>
        <v>2</v>
      </c>
      <c r="O114" s="72">
        <f t="shared" si="8"/>
        <v>6.38</v>
      </c>
      <c r="P114" s="72">
        <f t="shared" si="8"/>
        <v>5.0999999999999996</v>
      </c>
      <c r="Q114" s="72">
        <f t="shared" si="8"/>
        <v>5.5</v>
      </c>
      <c r="R114" s="72">
        <f t="shared" si="8"/>
        <v>4.4000000000000004</v>
      </c>
      <c r="S114" s="114">
        <f t="shared" si="5"/>
        <v>26.58</v>
      </c>
      <c r="T114" s="71"/>
    </row>
    <row r="115" spans="1:20">
      <c r="A115" s="72">
        <f t="shared" ref="A115:A121" si="9">D115*1000+B115*10+E115</f>
        <v>2012985</v>
      </c>
      <c r="B115" s="72">
        <v>98</v>
      </c>
      <c r="C115" s="72" t="str">
        <f>VLOOKUP(B115,mas!B:C,2,FALSE)</f>
        <v>京都府内事業所計</v>
      </c>
      <c r="D115" s="72">
        <v>2012</v>
      </c>
      <c r="E115" s="72">
        <v>5</v>
      </c>
      <c r="F115" s="72" t="str">
        <f>VLOOKUP(E115,mas!G:H,2,FALSE)</f>
        <v>液化石油ガス（LPG)</v>
      </c>
      <c r="G115" s="72">
        <f t="shared" si="8"/>
        <v>2.4913507999999998</v>
      </c>
      <c r="H115" s="72">
        <f t="shared" si="8"/>
        <v>2.0126655999999996</v>
      </c>
      <c r="I115" s="72">
        <f t="shared" si="8"/>
        <v>2.9026420000000002</v>
      </c>
      <c r="J115" s="72">
        <f t="shared" si="8"/>
        <v>4.0244147999999997</v>
      </c>
      <c r="K115" s="72">
        <f t="shared" si="8"/>
        <v>5.1355426</v>
      </c>
      <c r="L115" s="72">
        <f t="shared" si="8"/>
        <v>4.9246080000000001</v>
      </c>
      <c r="M115" s="72">
        <f t="shared" si="8"/>
        <v>2.2148765999999998</v>
      </c>
      <c r="N115" s="72">
        <f t="shared" si="8"/>
        <v>2.0205981999999998</v>
      </c>
      <c r="O115" s="72">
        <f t="shared" si="8"/>
        <v>3.1995019999999998</v>
      </c>
      <c r="P115" s="72">
        <f t="shared" si="8"/>
        <v>3.8408739999999995</v>
      </c>
      <c r="Q115" s="72">
        <f t="shared" si="8"/>
        <v>3.7352283999999991</v>
      </c>
      <c r="R115" s="72">
        <f t="shared" si="8"/>
        <v>2.8269863999999996</v>
      </c>
      <c r="S115" s="114">
        <f t="shared" si="5"/>
        <v>39.3292894</v>
      </c>
      <c r="T115" s="71"/>
    </row>
    <row r="116" spans="1:20">
      <c r="A116" s="72">
        <f t="shared" si="9"/>
        <v>2012986</v>
      </c>
      <c r="B116" s="72">
        <v>98</v>
      </c>
      <c r="C116" s="72" t="str">
        <f>VLOOKUP(B116,mas!B:C,2,FALSE)</f>
        <v>京都府内事業所計</v>
      </c>
      <c r="D116" s="72">
        <v>2012</v>
      </c>
      <c r="E116" s="72">
        <v>6</v>
      </c>
      <c r="F116" s="72" t="str">
        <f>VLOOKUP(E116,mas!G:H,2,FALSE)</f>
        <v>都市ガス（13A）</v>
      </c>
      <c r="G116" s="72">
        <f t="shared" si="8"/>
        <v>0</v>
      </c>
      <c r="H116" s="72">
        <f t="shared" si="8"/>
        <v>0</v>
      </c>
      <c r="I116" s="72">
        <f t="shared" si="8"/>
        <v>0</v>
      </c>
      <c r="J116" s="72">
        <f t="shared" si="8"/>
        <v>0</v>
      </c>
      <c r="K116" s="72">
        <f t="shared" si="8"/>
        <v>0</v>
      </c>
      <c r="L116" s="72">
        <f t="shared" si="8"/>
        <v>0</v>
      </c>
      <c r="M116" s="72">
        <f t="shared" si="8"/>
        <v>0</v>
      </c>
      <c r="N116" s="72">
        <f t="shared" si="8"/>
        <v>0</v>
      </c>
      <c r="O116" s="72">
        <f t="shared" si="8"/>
        <v>0</v>
      </c>
      <c r="P116" s="72">
        <f t="shared" si="8"/>
        <v>0</v>
      </c>
      <c r="Q116" s="72">
        <f t="shared" si="8"/>
        <v>0</v>
      </c>
      <c r="R116" s="72">
        <f t="shared" si="8"/>
        <v>0</v>
      </c>
      <c r="S116" s="114">
        <f t="shared" si="5"/>
        <v>0</v>
      </c>
      <c r="T116" s="71"/>
    </row>
    <row r="117" spans="1:20">
      <c r="A117" s="72">
        <f t="shared" si="9"/>
        <v>2012987</v>
      </c>
      <c r="B117" s="72">
        <v>98</v>
      </c>
      <c r="C117" s="72" t="str">
        <f>VLOOKUP(B117,mas!B:C,2,FALSE)</f>
        <v>京都府内事業所計</v>
      </c>
      <c r="D117" s="72">
        <v>2012</v>
      </c>
      <c r="E117" s="72">
        <v>7</v>
      </c>
      <c r="F117" s="72" t="str">
        <f>VLOOKUP(E117,mas!G:H,2,FALSE)</f>
        <v>電　力</v>
      </c>
      <c r="G117" s="72">
        <f t="shared" si="8"/>
        <v>72.665999999999997</v>
      </c>
      <c r="H117" s="72">
        <f t="shared" si="8"/>
        <v>67.73899999999999</v>
      </c>
      <c r="I117" s="72">
        <f t="shared" si="8"/>
        <v>69.119</v>
      </c>
      <c r="J117" s="72">
        <f t="shared" si="8"/>
        <v>84.191000000000017</v>
      </c>
      <c r="K117" s="72">
        <f t="shared" si="8"/>
        <v>93.394999999999996</v>
      </c>
      <c r="L117" s="72">
        <f t="shared" si="8"/>
        <v>84.293999999999997</v>
      </c>
      <c r="M117" s="72">
        <f t="shared" si="8"/>
        <v>72.164000000000001</v>
      </c>
      <c r="N117" s="72">
        <f t="shared" si="8"/>
        <v>74.75800000000001</v>
      </c>
      <c r="O117" s="72">
        <f t="shared" si="8"/>
        <v>83.976999999999975</v>
      </c>
      <c r="P117" s="72">
        <f t="shared" si="8"/>
        <v>84.56</v>
      </c>
      <c r="Q117" s="72">
        <f t="shared" si="8"/>
        <v>81.433999999999997</v>
      </c>
      <c r="R117" s="72">
        <f t="shared" si="8"/>
        <v>81.296999999999997</v>
      </c>
      <c r="S117" s="114">
        <f t="shared" si="5"/>
        <v>949.59400000000005</v>
      </c>
      <c r="T117" s="71"/>
    </row>
    <row r="118" spans="1:20">
      <c r="A118" s="72">
        <f t="shared" si="9"/>
        <v>2012991</v>
      </c>
      <c r="B118" s="72">
        <v>99</v>
      </c>
      <c r="C118" s="72" t="str">
        <f>VLOOKUP(B118,mas!B:C,2,FALSE)</f>
        <v>京都保健会（市＋府）</v>
      </c>
      <c r="D118" s="72">
        <v>2012</v>
      </c>
      <c r="E118" s="72">
        <v>1</v>
      </c>
      <c r="F118" s="72" t="str">
        <f>VLOOKUP(E118,mas!G:H,2,FALSE)</f>
        <v>揮発油（ガソリン）</v>
      </c>
      <c r="G118" s="72">
        <f t="shared" ref="G118:R118" si="10">G104+G111</f>
        <v>3.7627699999999997</v>
      </c>
      <c r="H118" s="72">
        <f t="shared" si="10"/>
        <v>3.6690300000000002</v>
      </c>
      <c r="I118" s="72">
        <f t="shared" si="10"/>
        <v>4.3631599999999997</v>
      </c>
      <c r="J118" s="72">
        <f t="shared" si="10"/>
        <v>5.4323099999999993</v>
      </c>
      <c r="K118" s="72">
        <f t="shared" si="10"/>
        <v>4.960399999999999</v>
      </c>
      <c r="L118" s="72">
        <f t="shared" si="10"/>
        <v>4.7657300000000005</v>
      </c>
      <c r="M118" s="72">
        <f t="shared" si="10"/>
        <v>3.9162199999999991</v>
      </c>
      <c r="N118" s="72">
        <f t="shared" si="10"/>
        <v>4.0321499999999997</v>
      </c>
      <c r="O118" s="72">
        <f t="shared" si="10"/>
        <v>4.2927299999999988</v>
      </c>
      <c r="P118" s="72">
        <f t="shared" si="10"/>
        <v>3.8550900000000001</v>
      </c>
      <c r="Q118" s="72">
        <f t="shared" si="10"/>
        <v>3.8673999999999999</v>
      </c>
      <c r="R118" s="72">
        <f t="shared" si="10"/>
        <v>3.9277699999999998</v>
      </c>
      <c r="S118" s="114">
        <f t="shared" si="5"/>
        <v>50.844760000000001</v>
      </c>
      <c r="T118" s="71"/>
    </row>
    <row r="119" spans="1:20">
      <c r="A119" s="72">
        <f t="shared" si="9"/>
        <v>2012992</v>
      </c>
      <c r="B119" s="72">
        <v>99</v>
      </c>
      <c r="C119" s="72" t="str">
        <f>VLOOKUP(B119,mas!B:C,2,FALSE)</f>
        <v>京都保健会（市＋府）</v>
      </c>
      <c r="D119" s="72">
        <v>2012</v>
      </c>
      <c r="E119" s="72">
        <v>2</v>
      </c>
      <c r="F119" s="72" t="str">
        <f>VLOOKUP(E119,mas!G:H,2,FALSE)</f>
        <v>灯　油</v>
      </c>
      <c r="G119" s="72">
        <f t="shared" ref="G119:R119" si="11">G105+G112</f>
        <v>0.33200000000000002</v>
      </c>
      <c r="H119" s="72">
        <f t="shared" si="11"/>
        <v>0</v>
      </c>
      <c r="I119" s="72">
        <f t="shared" si="11"/>
        <v>0</v>
      </c>
      <c r="J119" s="72">
        <f t="shared" si="11"/>
        <v>0.66</v>
      </c>
      <c r="K119" s="72">
        <f t="shared" si="11"/>
        <v>1.1200000000000001</v>
      </c>
      <c r="L119" s="72">
        <f t="shared" si="11"/>
        <v>0.75</v>
      </c>
      <c r="M119" s="72">
        <f t="shared" si="11"/>
        <v>2.1999999999999999E-2</v>
      </c>
      <c r="N119" s="72">
        <f t="shared" si="11"/>
        <v>0.93697000000000008</v>
      </c>
      <c r="O119" s="72">
        <f t="shared" si="11"/>
        <v>2.3347199999999999</v>
      </c>
      <c r="P119" s="72">
        <f t="shared" si="11"/>
        <v>2.5657700000000006</v>
      </c>
      <c r="Q119" s="72">
        <f t="shared" si="11"/>
        <v>2.3330000000000002</v>
      </c>
      <c r="R119" s="72">
        <f t="shared" si="11"/>
        <v>1.4730000000000001</v>
      </c>
      <c r="S119" s="114">
        <f t="shared" si="5"/>
        <v>12.527460000000001</v>
      </c>
      <c r="T119" s="71"/>
    </row>
    <row r="120" spans="1:20">
      <c r="A120" s="72">
        <f t="shared" si="9"/>
        <v>2012993</v>
      </c>
      <c r="B120" s="72">
        <v>99</v>
      </c>
      <c r="C120" s="72" t="str">
        <f>VLOOKUP(B120,mas!B:C,2,FALSE)</f>
        <v>京都保健会（市＋府）</v>
      </c>
      <c r="D120" s="72">
        <v>2012</v>
      </c>
      <c r="E120" s="72">
        <v>3</v>
      </c>
      <c r="F120" s="72" t="str">
        <f>VLOOKUP(E120,mas!G:H,2,FALSE)</f>
        <v>軽　油</v>
      </c>
      <c r="G120" s="72">
        <f t="shared" ref="G120:R120" si="12">G106+G113</f>
        <v>0.79810000000000003</v>
      </c>
      <c r="H120" s="72">
        <f t="shared" si="12"/>
        <v>0.55631999999999993</v>
      </c>
      <c r="I120" s="72">
        <f t="shared" si="12"/>
        <v>0.62170000000000003</v>
      </c>
      <c r="J120" s="72">
        <f t="shared" si="12"/>
        <v>0.66229999999999989</v>
      </c>
      <c r="K120" s="72">
        <f t="shared" si="12"/>
        <v>0.67515999999999998</v>
      </c>
      <c r="L120" s="72">
        <f t="shared" si="12"/>
        <v>0.73224999999999996</v>
      </c>
      <c r="M120" s="72">
        <f t="shared" si="12"/>
        <v>0.72820000000000007</v>
      </c>
      <c r="N120" s="72">
        <f t="shared" si="12"/>
        <v>0.60119999999999996</v>
      </c>
      <c r="O120" s="72">
        <f t="shared" si="12"/>
        <v>0.66014000000000006</v>
      </c>
      <c r="P120" s="72">
        <f t="shared" si="12"/>
        <v>0.60531999999999997</v>
      </c>
      <c r="Q120" s="72">
        <f t="shared" si="12"/>
        <v>0.48141</v>
      </c>
      <c r="R120" s="72">
        <f t="shared" si="12"/>
        <v>0.52178000000000002</v>
      </c>
      <c r="S120" s="114">
        <f t="shared" si="5"/>
        <v>7.6438800000000002</v>
      </c>
      <c r="T120" s="71"/>
    </row>
    <row r="121" spans="1:20">
      <c r="A121" s="72">
        <f t="shared" si="9"/>
        <v>2012994</v>
      </c>
      <c r="B121" s="72">
        <v>99</v>
      </c>
      <c r="C121" s="72" t="str">
        <f>VLOOKUP(B121,mas!B:C,2,FALSE)</f>
        <v>京都保健会（市＋府）</v>
      </c>
      <c r="D121" s="72">
        <v>2012</v>
      </c>
      <c r="E121" s="72">
        <v>4</v>
      </c>
      <c r="F121" s="72" t="str">
        <f>VLOOKUP(E121,mas!G:H,2,FALSE)</f>
        <v>Ａ重油</v>
      </c>
      <c r="G121" s="72">
        <f t="shared" ref="G121:R121" si="13">G107+G114</f>
        <v>3.2</v>
      </c>
      <c r="H121" s="72">
        <f t="shared" si="13"/>
        <v>0</v>
      </c>
      <c r="I121" s="72">
        <f t="shared" si="13"/>
        <v>0</v>
      </c>
      <c r="J121" s="72">
        <f t="shared" si="13"/>
        <v>0</v>
      </c>
      <c r="K121" s="72">
        <f t="shared" si="13"/>
        <v>0</v>
      </c>
      <c r="L121" s="72">
        <f t="shared" si="13"/>
        <v>0</v>
      </c>
      <c r="M121" s="72">
        <f t="shared" si="13"/>
        <v>0</v>
      </c>
      <c r="N121" s="72">
        <f t="shared" si="13"/>
        <v>2</v>
      </c>
      <c r="O121" s="72">
        <f t="shared" si="13"/>
        <v>6.38</v>
      </c>
      <c r="P121" s="72">
        <f t="shared" si="13"/>
        <v>5.0999999999999996</v>
      </c>
      <c r="Q121" s="72">
        <f t="shared" si="13"/>
        <v>5.5</v>
      </c>
      <c r="R121" s="72">
        <f t="shared" si="13"/>
        <v>4.4000000000000004</v>
      </c>
      <c r="S121" s="114">
        <f t="shared" si="5"/>
        <v>26.58</v>
      </c>
      <c r="T121" s="71"/>
    </row>
    <row r="122" spans="1:20">
      <c r="A122" s="72">
        <f>D122*1000+B122*10+E122</f>
        <v>2012995</v>
      </c>
      <c r="B122" s="72">
        <v>99</v>
      </c>
      <c r="C122" s="72" t="str">
        <f>VLOOKUP(B122,mas!B:C,2,FALSE)</f>
        <v>京都保健会（市＋府）</v>
      </c>
      <c r="D122" s="72">
        <v>2012</v>
      </c>
      <c r="E122" s="72">
        <v>5</v>
      </c>
      <c r="F122" s="72" t="str">
        <f>VLOOKUP(E122,mas!G:H,2,FALSE)</f>
        <v>液化石油ガス（LPG)</v>
      </c>
      <c r="G122" s="72">
        <f t="shared" ref="G122:R122" si="14">G108+G115</f>
        <v>2.4913507999999998</v>
      </c>
      <c r="H122" s="72">
        <f t="shared" si="14"/>
        <v>2.0126655999999996</v>
      </c>
      <c r="I122" s="72">
        <f t="shared" si="14"/>
        <v>2.9026420000000002</v>
      </c>
      <c r="J122" s="72">
        <f t="shared" si="14"/>
        <v>4.0244147999999997</v>
      </c>
      <c r="K122" s="72">
        <f t="shared" si="14"/>
        <v>5.1355426</v>
      </c>
      <c r="L122" s="72">
        <f t="shared" si="14"/>
        <v>4.9246080000000001</v>
      </c>
      <c r="M122" s="72">
        <f t="shared" si="14"/>
        <v>2.2148765999999998</v>
      </c>
      <c r="N122" s="72">
        <f t="shared" si="14"/>
        <v>2.0205981999999998</v>
      </c>
      <c r="O122" s="72">
        <f t="shared" si="14"/>
        <v>3.1995019999999998</v>
      </c>
      <c r="P122" s="72">
        <f t="shared" si="14"/>
        <v>3.8408739999999995</v>
      </c>
      <c r="Q122" s="72">
        <f t="shared" si="14"/>
        <v>3.7352283999999991</v>
      </c>
      <c r="R122" s="72">
        <f t="shared" si="14"/>
        <v>2.8269863999999996</v>
      </c>
      <c r="S122" s="114">
        <f t="shared" ref="S122:S185" si="15">SUM(G122:R122)</f>
        <v>39.3292894</v>
      </c>
      <c r="T122" s="71"/>
    </row>
    <row r="123" spans="1:20">
      <c r="A123" s="72">
        <f>D123*1000+B123*10+E123</f>
        <v>2012996</v>
      </c>
      <c r="B123" s="72">
        <v>99</v>
      </c>
      <c r="C123" s="72" t="str">
        <f>VLOOKUP(B123,mas!B:C,2,FALSE)</f>
        <v>京都保健会（市＋府）</v>
      </c>
      <c r="D123" s="72">
        <v>2012</v>
      </c>
      <c r="E123" s="72">
        <v>6</v>
      </c>
      <c r="F123" s="72" t="str">
        <f>VLOOKUP(E123,mas!G:H,2,FALSE)</f>
        <v>都市ガス（13A）</v>
      </c>
      <c r="G123" s="72">
        <f t="shared" ref="G123:R123" si="16">G109+G116</f>
        <v>25.716000000000001</v>
      </c>
      <c r="H123" s="72">
        <f t="shared" si="16"/>
        <v>24.420999999999992</v>
      </c>
      <c r="I123" s="72">
        <f t="shared" si="16"/>
        <v>36.623000000000005</v>
      </c>
      <c r="J123" s="72">
        <f t="shared" si="16"/>
        <v>58.121999999999993</v>
      </c>
      <c r="K123" s="72">
        <f t="shared" si="16"/>
        <v>70.956999999999979</v>
      </c>
      <c r="L123" s="72">
        <f t="shared" si="16"/>
        <v>57.992999999999995</v>
      </c>
      <c r="M123" s="72">
        <f t="shared" si="16"/>
        <v>34.815999999999988</v>
      </c>
      <c r="N123" s="72">
        <f t="shared" si="16"/>
        <v>28.908999999999999</v>
      </c>
      <c r="O123" s="72">
        <f t="shared" si="16"/>
        <v>51.672999999999995</v>
      </c>
      <c r="P123" s="72">
        <f t="shared" si="16"/>
        <v>61.125</v>
      </c>
      <c r="Q123" s="72">
        <f t="shared" si="16"/>
        <v>53.813000000000002</v>
      </c>
      <c r="R123" s="72">
        <f t="shared" si="16"/>
        <v>43.77</v>
      </c>
      <c r="S123" s="114">
        <f t="shared" si="15"/>
        <v>547.93799999999987</v>
      </c>
      <c r="T123" s="71"/>
    </row>
    <row r="124" spans="1:20">
      <c r="A124" s="72">
        <f>D124*1000+B124*10+E124</f>
        <v>2012997</v>
      </c>
      <c r="B124" s="72">
        <v>99</v>
      </c>
      <c r="C124" s="72" t="str">
        <f>VLOOKUP(B124,mas!B:C,2,FALSE)</f>
        <v>京都保健会（市＋府）</v>
      </c>
      <c r="D124" s="30">
        <v>2012</v>
      </c>
      <c r="E124" s="72">
        <v>7</v>
      </c>
      <c r="F124" s="72" t="str">
        <f>VLOOKUP(E124,mas!G:H,2,FALSE)</f>
        <v>電　力</v>
      </c>
      <c r="G124" s="72">
        <f t="shared" ref="G124:R124" si="17">G110+G117</f>
        <v>463.54499999999996</v>
      </c>
      <c r="H124" s="72">
        <f t="shared" si="17"/>
        <v>407.81869999999998</v>
      </c>
      <c r="I124" s="72">
        <f t="shared" si="17"/>
        <v>429.30070000000001</v>
      </c>
      <c r="J124" s="72">
        <f t="shared" si="17"/>
        <v>505.77149999999995</v>
      </c>
      <c r="K124" s="72">
        <f t="shared" si="17"/>
        <v>554.46300000000008</v>
      </c>
      <c r="L124" s="72">
        <f t="shared" si="17"/>
        <v>508.03939999999994</v>
      </c>
      <c r="M124" s="72">
        <f t="shared" si="17"/>
        <v>430.86399999999981</v>
      </c>
      <c r="N124" s="72">
        <f t="shared" si="17"/>
        <v>434.48100000000011</v>
      </c>
      <c r="O124" s="72">
        <f t="shared" si="17"/>
        <v>491.40200000000004</v>
      </c>
      <c r="P124" s="72">
        <f t="shared" si="17"/>
        <v>503.30399999999997</v>
      </c>
      <c r="Q124" s="72">
        <f t="shared" si="17"/>
        <v>480.86099999999999</v>
      </c>
      <c r="R124" s="72">
        <f t="shared" si="17"/>
        <v>468.60199999999998</v>
      </c>
      <c r="S124" s="114">
        <f t="shared" si="15"/>
        <v>5678.4523000000008</v>
      </c>
      <c r="T124" s="71"/>
    </row>
    <row r="125" spans="1:20">
      <c r="A125" s="30">
        <f t="shared" ref="A125:A188" si="18">D125*1000+B125*10+E125</f>
        <v>2013017</v>
      </c>
      <c r="B125" s="30">
        <v>1</v>
      </c>
      <c r="C125" s="30" t="str">
        <f>VLOOKUP(B125,mas!B:C,2,FALSE)</f>
        <v>保健会事務局</v>
      </c>
      <c r="D125" s="30">
        <v>2013</v>
      </c>
      <c r="E125" s="30">
        <v>7</v>
      </c>
      <c r="F125" s="30" t="str">
        <f>VLOOKUP(E125,mas!G:H,2,FALSE)</f>
        <v>電　力</v>
      </c>
      <c r="G125" s="30">
        <v>1.5429999999999999</v>
      </c>
      <c r="H125" s="30">
        <v>1.534</v>
      </c>
      <c r="I125" s="30">
        <v>1.304</v>
      </c>
      <c r="J125" s="30">
        <v>1.4950000000000001</v>
      </c>
      <c r="K125" s="30">
        <v>1.7649999999999999</v>
      </c>
      <c r="L125" s="30">
        <v>1.6120000000000001</v>
      </c>
      <c r="M125" s="30">
        <v>1.3089999999999999</v>
      </c>
      <c r="N125" s="30">
        <v>1.464</v>
      </c>
      <c r="O125" s="30">
        <v>1.6140000000000001</v>
      </c>
      <c r="P125" s="30">
        <v>2.0499999999999998</v>
      </c>
      <c r="Q125" s="30">
        <v>2.0670000000000002</v>
      </c>
      <c r="R125" s="30">
        <v>1.825</v>
      </c>
      <c r="S125" s="114">
        <f t="shared" si="15"/>
        <v>19.582000000000001</v>
      </c>
      <c r="T125" s="71"/>
    </row>
    <row r="126" spans="1:20">
      <c r="A126" s="30">
        <f t="shared" si="18"/>
        <v>2013026</v>
      </c>
      <c r="B126" s="30">
        <v>2</v>
      </c>
      <c r="C126" s="30" t="str">
        <f>VLOOKUP(B126,mas!B:C,2,FALSE)</f>
        <v>近畿高等看護専門学校</v>
      </c>
      <c r="D126" s="30">
        <v>2013</v>
      </c>
      <c r="E126" s="30">
        <v>6</v>
      </c>
      <c r="F126" s="30" t="str">
        <f>VLOOKUP(E126,mas!G:H,2,FALSE)</f>
        <v>都市ガス（13A）</v>
      </c>
      <c r="G126" s="30">
        <v>0.20399999999999999</v>
      </c>
      <c r="H126" s="30">
        <v>0.14199999999999999</v>
      </c>
      <c r="I126" s="30">
        <v>0.56599999999999995</v>
      </c>
      <c r="J126" s="30">
        <v>0.83699999999999997</v>
      </c>
      <c r="K126" s="30">
        <v>0.84499999999999997</v>
      </c>
      <c r="L126" s="30">
        <v>0.83199999999999996</v>
      </c>
      <c r="M126" s="30">
        <v>0.61399999999999999</v>
      </c>
      <c r="N126" s="30">
        <v>0.17599999999999999</v>
      </c>
      <c r="O126" s="30">
        <v>0.73299999999999998</v>
      </c>
      <c r="P126" s="30">
        <v>0.94799999999999995</v>
      </c>
      <c r="Q126" s="30">
        <v>0.92300000000000004</v>
      </c>
      <c r="R126" s="30">
        <v>0.59099999999999997</v>
      </c>
      <c r="S126" s="114">
        <f t="shared" si="15"/>
        <v>7.4110000000000005</v>
      </c>
      <c r="T126" s="71"/>
    </row>
    <row r="127" spans="1:20">
      <c r="A127" s="30">
        <f t="shared" si="18"/>
        <v>2013027</v>
      </c>
      <c r="B127" s="30">
        <v>2</v>
      </c>
      <c r="C127" s="30" t="str">
        <f>VLOOKUP(B127,mas!B:C,2,FALSE)</f>
        <v>近畿高等看護専門学校</v>
      </c>
      <c r="D127" s="30">
        <v>2013</v>
      </c>
      <c r="E127" s="30">
        <v>7</v>
      </c>
      <c r="F127" s="30" t="str">
        <f>VLOOKUP(E127,mas!G:H,2,FALSE)</f>
        <v>電　力</v>
      </c>
      <c r="G127" s="30">
        <v>4.6479999999999997</v>
      </c>
      <c r="H127" s="30">
        <v>4.4429999999999996</v>
      </c>
      <c r="I127" s="30">
        <v>4.5019999999999998</v>
      </c>
      <c r="J127" s="30">
        <v>5.0439999999999996</v>
      </c>
      <c r="K127" s="30">
        <v>4.9630000000000001</v>
      </c>
      <c r="L127" s="30">
        <v>4.8129999999999997</v>
      </c>
      <c r="M127" s="30">
        <v>4.726</v>
      </c>
      <c r="N127" s="30">
        <v>5.08</v>
      </c>
      <c r="O127" s="30">
        <v>5.3289999999999997</v>
      </c>
      <c r="P127" s="30">
        <v>5.0609999999999999</v>
      </c>
      <c r="Q127" s="30">
        <v>5.7229999999999999</v>
      </c>
      <c r="R127" s="30">
        <v>4.7510000000000003</v>
      </c>
      <c r="S127" s="114">
        <f t="shared" si="15"/>
        <v>59.082999999999998</v>
      </c>
      <c r="T127" s="71"/>
    </row>
    <row r="128" spans="1:20">
      <c r="A128" s="30">
        <f t="shared" si="18"/>
        <v>2013116</v>
      </c>
      <c r="B128" s="30">
        <v>11</v>
      </c>
      <c r="C128" s="30" t="str">
        <f>VLOOKUP(B128,mas!B:C,2,FALSE)</f>
        <v>京都民医連中央病院</v>
      </c>
      <c r="D128" s="30">
        <v>2013</v>
      </c>
      <c r="E128" s="30">
        <v>6</v>
      </c>
      <c r="F128" s="30" t="str">
        <f>VLOOKUP(E128,mas!G:H,2,FALSE)</f>
        <v>都市ガス（13A）</v>
      </c>
      <c r="G128" s="30">
        <v>17.981000000000002</v>
      </c>
      <c r="H128" s="30">
        <v>23.504999999999999</v>
      </c>
      <c r="I128" s="30">
        <v>32.107999999999997</v>
      </c>
      <c r="J128" s="30">
        <v>45.176000000000002</v>
      </c>
      <c r="K128" s="30">
        <v>48.732999999999997</v>
      </c>
      <c r="L128" s="30">
        <v>31.321000000000002</v>
      </c>
      <c r="M128" s="30">
        <v>22.513000000000002</v>
      </c>
      <c r="N128" s="30">
        <v>20.024999999999999</v>
      </c>
      <c r="O128" s="30">
        <v>35.35</v>
      </c>
      <c r="P128" s="30">
        <v>40.387</v>
      </c>
      <c r="Q128" s="30">
        <v>36.582999999999998</v>
      </c>
      <c r="R128" s="30">
        <v>30.675999999999998</v>
      </c>
      <c r="S128" s="114">
        <f t="shared" si="15"/>
        <v>384.358</v>
      </c>
      <c r="T128" s="71"/>
    </row>
    <row r="129" spans="1:20">
      <c r="A129" s="30">
        <f t="shared" si="18"/>
        <v>2013117</v>
      </c>
      <c r="B129" s="30">
        <v>11</v>
      </c>
      <c r="C129" s="30" t="str">
        <f>VLOOKUP(B129,mas!B:C,2,FALSE)</f>
        <v>京都民医連中央病院</v>
      </c>
      <c r="D129" s="30">
        <v>2013</v>
      </c>
      <c r="E129" s="30">
        <v>7</v>
      </c>
      <c r="F129" s="30" t="str">
        <f>VLOOKUP(E129,mas!G:H,2,FALSE)</f>
        <v>電　力</v>
      </c>
      <c r="G129" s="30">
        <v>235.929</v>
      </c>
      <c r="H129" s="30">
        <v>252.09899999999999</v>
      </c>
      <c r="I129" s="30">
        <v>276.13400000000001</v>
      </c>
      <c r="J129" s="30">
        <v>310.238</v>
      </c>
      <c r="K129" s="30">
        <v>313.89299999999997</v>
      </c>
      <c r="L129" s="30">
        <v>274.80399999999997</v>
      </c>
      <c r="M129" s="30">
        <v>262.01600000000002</v>
      </c>
      <c r="N129" s="30">
        <v>242.67500000000001</v>
      </c>
      <c r="O129" s="30">
        <v>281.52499999999998</v>
      </c>
      <c r="P129" s="30">
        <v>297.279</v>
      </c>
      <c r="Q129" s="30">
        <v>273.19200000000001</v>
      </c>
      <c r="R129" s="30">
        <v>271.55200000000002</v>
      </c>
      <c r="S129" s="114">
        <f t="shared" si="15"/>
        <v>3291.3360000000007</v>
      </c>
      <c r="T129" s="71"/>
    </row>
    <row r="130" spans="1:20">
      <c r="A130" s="30">
        <f t="shared" si="18"/>
        <v>2013141</v>
      </c>
      <c r="B130" s="30">
        <v>14</v>
      </c>
      <c r="C130" s="30" t="str">
        <f>VLOOKUP(B130,mas!B:C,2,FALSE)</f>
        <v>春日診療所</v>
      </c>
      <c r="D130" s="30">
        <v>2013</v>
      </c>
      <c r="E130" s="30">
        <v>1</v>
      </c>
      <c r="F130" s="30" t="str">
        <f>VLOOKUP(E130,mas!G:H,2,FALSE)</f>
        <v>揮発油（ガソリン）</v>
      </c>
      <c r="G130" s="30">
        <v>8.1000000000000003E-2</v>
      </c>
      <c r="H130" s="30">
        <v>8.7999999999999995E-2</v>
      </c>
      <c r="I130" s="30">
        <v>6.9000000000000006E-2</v>
      </c>
      <c r="J130" s="30">
        <v>8.1000000000000003E-2</v>
      </c>
      <c r="K130" s="30">
        <v>9.9000000000000005E-2</v>
      </c>
      <c r="L130" s="30">
        <v>7.0999999999999994E-2</v>
      </c>
      <c r="M130" s="30">
        <v>7.5999999999999998E-2</v>
      </c>
      <c r="N130" s="30">
        <v>0.11</v>
      </c>
      <c r="O130" s="30">
        <v>3.9E-2</v>
      </c>
      <c r="P130" s="30">
        <v>5.8000000000000003E-2</v>
      </c>
      <c r="Q130" s="30">
        <v>0.06</v>
      </c>
      <c r="R130" s="30">
        <v>3.9E-2</v>
      </c>
      <c r="S130" s="114">
        <f t="shared" si="15"/>
        <v>0.87100000000000011</v>
      </c>
      <c r="T130" s="71"/>
    </row>
    <row r="131" spans="1:20">
      <c r="A131" s="30">
        <f t="shared" si="18"/>
        <v>2013146</v>
      </c>
      <c r="B131" s="30">
        <v>14</v>
      </c>
      <c r="C131" s="30" t="str">
        <f>VLOOKUP(B131,mas!B:C,2,FALSE)</f>
        <v>春日診療所</v>
      </c>
      <c r="D131" s="30">
        <v>2013</v>
      </c>
      <c r="E131" s="30">
        <v>6</v>
      </c>
      <c r="F131" s="30" t="str">
        <f>VLOOKUP(E131,mas!G:H,2,FALSE)</f>
        <v>都市ガス（13A）</v>
      </c>
      <c r="G131" s="30">
        <v>0.24399999999999999</v>
      </c>
      <c r="H131" s="30">
        <v>0.43099999999999999</v>
      </c>
      <c r="I131" s="30">
        <v>0.77100000000000002</v>
      </c>
      <c r="J131" s="30">
        <v>1.17</v>
      </c>
      <c r="K131" s="30">
        <v>1.254</v>
      </c>
      <c r="L131" s="30">
        <v>0.66200000000000003</v>
      </c>
      <c r="M131" s="30">
        <v>0.158</v>
      </c>
      <c r="N131" s="30">
        <v>0.69599999999999995</v>
      </c>
      <c r="O131" s="30">
        <v>1.0089999999999999</v>
      </c>
      <c r="P131" s="30">
        <v>1.026</v>
      </c>
      <c r="Q131" s="30">
        <v>1.0109999999999999</v>
      </c>
      <c r="R131" s="30">
        <v>0.60299999999999998</v>
      </c>
      <c r="S131" s="114">
        <f t="shared" si="15"/>
        <v>9.0349999999999984</v>
      </c>
      <c r="T131" s="71"/>
    </row>
    <row r="132" spans="1:20">
      <c r="A132" s="30">
        <f t="shared" si="18"/>
        <v>2013147</v>
      </c>
      <c r="B132" s="30">
        <v>14</v>
      </c>
      <c r="C132" s="30" t="str">
        <f>VLOOKUP(B132,mas!B:C,2,FALSE)</f>
        <v>春日診療所</v>
      </c>
      <c r="D132" s="30">
        <v>2013</v>
      </c>
      <c r="E132" s="30">
        <v>7</v>
      </c>
      <c r="F132" s="30" t="str">
        <f>VLOOKUP(E132,mas!G:H,2,FALSE)</f>
        <v>電　力</v>
      </c>
      <c r="G132" s="30">
        <v>0.64900000000000002</v>
      </c>
      <c r="H132" s="30">
        <v>0.52900000000000003</v>
      </c>
      <c r="I132" s="30">
        <v>0.46600000000000003</v>
      </c>
      <c r="J132" s="30">
        <v>0.69499999999999995</v>
      </c>
      <c r="K132" s="30">
        <v>0.61199999999999999</v>
      </c>
      <c r="L132" s="30">
        <v>0.433</v>
      </c>
      <c r="M132" s="30">
        <v>0.45100000000000001</v>
      </c>
      <c r="N132" s="30">
        <v>0.43099999999999999</v>
      </c>
      <c r="O132" s="30">
        <v>0.47399999999999998</v>
      </c>
      <c r="P132" s="30">
        <v>0.438</v>
      </c>
      <c r="Q132" s="30">
        <v>0.52100000000000002</v>
      </c>
      <c r="R132" s="30">
        <v>0.47499999999999998</v>
      </c>
      <c r="S132" s="114">
        <f t="shared" si="15"/>
        <v>6.1739999999999995</v>
      </c>
      <c r="T132" s="71"/>
    </row>
    <row r="133" spans="1:20">
      <c r="A133" s="30">
        <f t="shared" si="18"/>
        <v>2013161</v>
      </c>
      <c r="B133" s="30">
        <v>16</v>
      </c>
      <c r="C133" s="30" t="e">
        <f>VLOOKUP(B133,mas!B:C,2,FALSE)</f>
        <v>#N/A</v>
      </c>
      <c r="D133" s="30">
        <v>2013</v>
      </c>
      <c r="E133" s="30">
        <v>1</v>
      </c>
      <c r="F133" s="30" t="str">
        <f>VLOOKUP(E133,mas!G:H,2,FALSE)</f>
        <v>揮発油（ガソリン）</v>
      </c>
      <c r="G133" s="30">
        <v>0.10299999999999999</v>
      </c>
      <c r="H133" s="30">
        <v>7.6999999999999999E-2</v>
      </c>
      <c r="I133" s="30">
        <v>0.112</v>
      </c>
      <c r="J133" s="30">
        <v>0.13500000000000001</v>
      </c>
      <c r="K133" s="30">
        <v>8.2000000000000003E-2</v>
      </c>
      <c r="L133" s="30">
        <v>7.6999999999999999E-2</v>
      </c>
      <c r="M133" s="30">
        <v>0.13500000000000001</v>
      </c>
      <c r="N133" s="30">
        <v>0.129</v>
      </c>
      <c r="O133" s="30">
        <v>0.112</v>
      </c>
      <c r="P133" s="30">
        <v>0.13500000000000001</v>
      </c>
      <c r="Q133" s="30">
        <v>0.13100000000000001</v>
      </c>
      <c r="R133" s="30">
        <v>7.6999999999999999E-2</v>
      </c>
      <c r="S133" s="114">
        <f t="shared" si="15"/>
        <v>1.3049999999999999</v>
      </c>
      <c r="T133" s="71"/>
    </row>
    <row r="134" spans="1:20">
      <c r="A134" s="30">
        <f t="shared" si="18"/>
        <v>2013166</v>
      </c>
      <c r="B134" s="30">
        <v>16</v>
      </c>
      <c r="C134" s="30" t="e">
        <f>VLOOKUP(B134,mas!B:C,2,FALSE)</f>
        <v>#N/A</v>
      </c>
      <c r="D134" s="30">
        <v>2013</v>
      </c>
      <c r="E134" s="30">
        <v>6</v>
      </c>
      <c r="F134" s="30" t="str">
        <f>VLOOKUP(E134,mas!G:H,2,FALSE)</f>
        <v>都市ガス（13A）</v>
      </c>
      <c r="G134" s="30">
        <v>0.34300000000000003</v>
      </c>
      <c r="H134" s="30">
        <v>0.105</v>
      </c>
      <c r="I134" s="30">
        <v>0.29099999999999998</v>
      </c>
      <c r="J134" s="30">
        <v>0.629</v>
      </c>
      <c r="K134" s="30">
        <v>0.91300000000000003</v>
      </c>
      <c r="L134" s="30">
        <v>0.42099999999999999</v>
      </c>
      <c r="M134" s="30">
        <v>0.224</v>
      </c>
      <c r="N134" s="30">
        <v>0.26900000000000002</v>
      </c>
      <c r="O134" s="30">
        <v>0.65</v>
      </c>
      <c r="P134" s="30">
        <v>0.89</v>
      </c>
      <c r="Q134" s="30">
        <v>0.69499999999999995</v>
      </c>
      <c r="R134" s="30">
        <v>0.66500000000000004</v>
      </c>
      <c r="S134" s="114">
        <f t="shared" si="15"/>
        <v>6.0949999999999998</v>
      </c>
      <c r="T134" s="71"/>
    </row>
    <row r="135" spans="1:20">
      <c r="A135" s="30">
        <f t="shared" si="18"/>
        <v>2013167</v>
      </c>
      <c r="B135" s="30">
        <v>16</v>
      </c>
      <c r="C135" s="30" t="e">
        <f>VLOOKUP(B135,mas!B:C,2,FALSE)</f>
        <v>#N/A</v>
      </c>
      <c r="D135" s="30">
        <v>2013</v>
      </c>
      <c r="E135" s="30">
        <v>7</v>
      </c>
      <c r="F135" s="30" t="str">
        <f>VLOOKUP(E135,mas!G:H,2,FALSE)</f>
        <v>電　力</v>
      </c>
      <c r="G135" s="30">
        <v>2.2269999999999999</v>
      </c>
      <c r="H135" s="30">
        <v>2.2959999999999998</v>
      </c>
      <c r="I135" s="30">
        <v>2.028</v>
      </c>
      <c r="J135" s="30">
        <v>2.3959999999999999</v>
      </c>
      <c r="K135" s="30">
        <v>2.9390000000000001</v>
      </c>
      <c r="L135" s="30">
        <v>2.8879999999999999</v>
      </c>
      <c r="M135" s="30">
        <v>2.3039999999999998</v>
      </c>
      <c r="N135" s="30">
        <v>2.4830000000000001</v>
      </c>
      <c r="O135" s="30">
        <v>3.2970000000000002</v>
      </c>
      <c r="P135" s="30">
        <v>2.883</v>
      </c>
      <c r="Q135" s="30">
        <v>2.3010000000000002</v>
      </c>
      <c r="R135" s="30">
        <v>3.2709999999999999</v>
      </c>
      <c r="S135" s="114">
        <f t="shared" si="15"/>
        <v>31.313000000000002</v>
      </c>
      <c r="T135" s="71"/>
    </row>
    <row r="136" spans="1:20">
      <c r="A136" s="30">
        <f t="shared" si="18"/>
        <v>2013176</v>
      </c>
      <c r="B136" s="30">
        <v>17</v>
      </c>
      <c r="C136" s="30" t="e">
        <f>VLOOKUP(B136,mas!B:C,2,FALSE)</f>
        <v>#N/A</v>
      </c>
      <c r="D136" s="30">
        <v>2013</v>
      </c>
      <c r="E136" s="30">
        <v>6</v>
      </c>
      <c r="F136" s="30" t="str">
        <f>VLOOKUP(E136,mas!G:H,2,FALSE)</f>
        <v>都市ガス（13A）</v>
      </c>
      <c r="G136" s="30">
        <v>0.91</v>
      </c>
      <c r="H136" s="30">
        <v>0.27300000000000002</v>
      </c>
      <c r="I136" s="30">
        <v>0.54300000000000004</v>
      </c>
      <c r="J136" s="30">
        <v>0.79300000000000004</v>
      </c>
      <c r="K136" s="30">
        <v>0.748</v>
      </c>
      <c r="L136" s="30">
        <v>0.52200000000000002</v>
      </c>
      <c r="M136" s="30">
        <v>0.17299999999999999</v>
      </c>
      <c r="N136" s="30">
        <v>0.24</v>
      </c>
      <c r="O136" s="30">
        <v>0.45</v>
      </c>
      <c r="P136" s="30">
        <v>0.46500000000000002</v>
      </c>
      <c r="Q136" s="30">
        <v>0.44800000000000001</v>
      </c>
      <c r="R136" s="30">
        <v>0.27900000000000003</v>
      </c>
      <c r="S136" s="114">
        <f t="shared" si="15"/>
        <v>5.8440000000000012</v>
      </c>
      <c r="T136" s="71"/>
    </row>
    <row r="137" spans="1:20">
      <c r="A137" s="30">
        <f t="shared" si="18"/>
        <v>2013177</v>
      </c>
      <c r="B137" s="30">
        <v>17</v>
      </c>
      <c r="C137" s="30" t="e">
        <f>VLOOKUP(B137,mas!B:C,2,FALSE)</f>
        <v>#N/A</v>
      </c>
      <c r="D137" s="30">
        <v>2013</v>
      </c>
      <c r="E137" s="30">
        <v>7</v>
      </c>
      <c r="F137" s="30" t="str">
        <f>VLOOKUP(E137,mas!G:H,2,FALSE)</f>
        <v>電　力</v>
      </c>
      <c r="G137" s="30">
        <v>1.458</v>
      </c>
      <c r="H137" s="30">
        <v>1.712</v>
      </c>
      <c r="I137" s="30">
        <v>1.6060000000000001</v>
      </c>
      <c r="J137" s="30">
        <v>1.6839999999999999</v>
      </c>
      <c r="K137" s="30">
        <v>1.901</v>
      </c>
      <c r="L137" s="30">
        <v>1.6679999999999999</v>
      </c>
      <c r="M137" s="30">
        <v>1.4810000000000001</v>
      </c>
      <c r="N137" s="30">
        <v>1.6439999999999999</v>
      </c>
      <c r="O137" s="30">
        <v>1.585</v>
      </c>
      <c r="P137" s="30">
        <v>1.8009999999999999</v>
      </c>
      <c r="Q137" s="30">
        <v>1.5660000000000001</v>
      </c>
      <c r="R137" s="30">
        <v>1.4079999999999999</v>
      </c>
      <c r="S137" s="114">
        <f t="shared" si="15"/>
        <v>19.513999999999999</v>
      </c>
      <c r="T137" s="71"/>
    </row>
    <row r="138" spans="1:20">
      <c r="A138" s="30">
        <f t="shared" si="18"/>
        <v>2013181</v>
      </c>
      <c r="B138" s="30">
        <v>18</v>
      </c>
      <c r="C138" s="30" t="str">
        <f>VLOOKUP(B138,mas!B:C,2,FALSE)</f>
        <v>京都民医連太子道診療所</v>
      </c>
      <c r="D138" s="30">
        <v>2013</v>
      </c>
      <c r="E138" s="30">
        <v>1</v>
      </c>
      <c r="F138" s="30" t="str">
        <f>VLOOKUP(E138,mas!G:H,2,FALSE)</f>
        <v>揮発油（ガソリン）</v>
      </c>
      <c r="G138" s="30">
        <v>0.21</v>
      </c>
      <c r="H138" s="30">
        <v>0.247</v>
      </c>
      <c r="I138" s="30">
        <v>0.22500000000000001</v>
      </c>
      <c r="J138" s="30">
        <v>0.316</v>
      </c>
      <c r="K138" s="30">
        <v>0.30599999999999999</v>
      </c>
      <c r="L138" s="30">
        <v>0.26700000000000002</v>
      </c>
      <c r="M138" s="30">
        <v>0.246</v>
      </c>
      <c r="N138" s="30">
        <v>0.224</v>
      </c>
      <c r="O138" s="30">
        <v>0.254</v>
      </c>
      <c r="P138" s="30">
        <v>0.20300000000000001</v>
      </c>
      <c r="Q138" s="30">
        <v>0.16200000000000001</v>
      </c>
      <c r="R138" s="30">
        <v>0.23599999999999999</v>
      </c>
      <c r="S138" s="114">
        <f t="shared" si="15"/>
        <v>2.8959999999999999</v>
      </c>
      <c r="T138" s="71"/>
    </row>
    <row r="139" spans="1:20">
      <c r="A139" s="30">
        <f t="shared" si="18"/>
        <v>2013186</v>
      </c>
      <c r="B139" s="30">
        <v>18</v>
      </c>
      <c r="C139" s="30" t="str">
        <f>VLOOKUP(B139,mas!B:C,2,FALSE)</f>
        <v>京都民医連太子道診療所</v>
      </c>
      <c r="D139" s="30">
        <v>2013</v>
      </c>
      <c r="E139" s="30">
        <v>6</v>
      </c>
      <c r="F139" s="30" t="str">
        <f>VLOOKUP(E139,mas!G:H,2,FALSE)</f>
        <v>都市ガス（13A）</v>
      </c>
      <c r="G139" s="30">
        <v>0.35699999999999998</v>
      </c>
      <c r="H139" s="30">
        <v>1.0629999999999999</v>
      </c>
      <c r="I139" s="30">
        <v>5.0090000000000003</v>
      </c>
      <c r="J139" s="30">
        <v>5.7069999999999999</v>
      </c>
      <c r="K139" s="30">
        <v>7.7030000000000003</v>
      </c>
      <c r="L139" s="30">
        <v>6.1779999999999999</v>
      </c>
      <c r="M139" s="30">
        <v>3.782</v>
      </c>
      <c r="N139" s="30">
        <v>0.83599999999999997</v>
      </c>
      <c r="O139" s="30">
        <v>1.5129999999999999</v>
      </c>
      <c r="P139" s="30">
        <v>2.3039999999999998</v>
      </c>
      <c r="Q139" s="30">
        <v>2.8180000000000001</v>
      </c>
      <c r="R139" s="30">
        <v>1.42</v>
      </c>
      <c r="S139" s="114">
        <f t="shared" si="15"/>
        <v>38.69</v>
      </c>
      <c r="T139" s="71"/>
    </row>
    <row r="140" spans="1:20">
      <c r="A140" s="30">
        <f t="shared" si="18"/>
        <v>2013187</v>
      </c>
      <c r="B140" s="30">
        <v>18</v>
      </c>
      <c r="C140" s="30" t="str">
        <f>VLOOKUP(B140,mas!B:C,2,FALSE)</f>
        <v>京都民医連太子道診療所</v>
      </c>
      <c r="D140" s="30">
        <v>2013</v>
      </c>
      <c r="E140" s="30">
        <v>7</v>
      </c>
      <c r="F140" s="30" t="str">
        <f>VLOOKUP(E140,mas!G:H,2,FALSE)</f>
        <v>電　力</v>
      </c>
      <c r="G140" s="30">
        <v>25.448</v>
      </c>
      <c r="H140" s="30">
        <v>21.443999999999999</v>
      </c>
      <c r="I140" s="30">
        <v>27.928000000000001</v>
      </c>
      <c r="J140" s="30">
        <v>30.170999999999999</v>
      </c>
      <c r="K140" s="30">
        <v>31.274999999999999</v>
      </c>
      <c r="L140" s="30">
        <v>30.853999999999999</v>
      </c>
      <c r="M140" s="30">
        <v>27.960999999999999</v>
      </c>
      <c r="N140" s="30">
        <v>24.215</v>
      </c>
      <c r="O140" s="30">
        <v>26.53</v>
      </c>
      <c r="P140" s="30">
        <v>26.187000000000001</v>
      </c>
      <c r="Q140" s="30">
        <v>29.158000000000001</v>
      </c>
      <c r="R140" s="30">
        <v>28.036000000000001</v>
      </c>
      <c r="S140" s="114">
        <f t="shared" si="15"/>
        <v>329.20700000000005</v>
      </c>
      <c r="T140" s="71"/>
    </row>
    <row r="141" spans="1:20">
      <c r="A141" s="30">
        <f t="shared" si="18"/>
        <v>2013196</v>
      </c>
      <c r="B141" s="30">
        <v>19</v>
      </c>
      <c r="C141" s="30" t="str">
        <f>VLOOKUP(B141,mas!B:C,2,FALSE)</f>
        <v>かどの三条こども診療所</v>
      </c>
      <c r="D141" s="30">
        <v>2013</v>
      </c>
      <c r="E141" s="30">
        <v>6</v>
      </c>
      <c r="F141" s="30" t="str">
        <f>VLOOKUP(E141,mas!G:H,2,FALSE)</f>
        <v>都市ガス（13A）</v>
      </c>
      <c r="G141" s="30">
        <v>3.0000000000000001E-3</v>
      </c>
      <c r="H141" s="30">
        <v>3.0000000000000001E-3</v>
      </c>
      <c r="I141" s="30">
        <v>3.0000000000000001E-3</v>
      </c>
      <c r="J141" s="30">
        <v>1E-3</v>
      </c>
      <c r="K141" s="30">
        <v>2E-3</v>
      </c>
      <c r="L141" s="30">
        <v>1E-3</v>
      </c>
      <c r="M141" s="30">
        <v>2E-3</v>
      </c>
      <c r="N141" s="30">
        <v>2E-3</v>
      </c>
      <c r="O141" s="30">
        <v>3.0000000000000001E-3</v>
      </c>
      <c r="P141" s="30">
        <v>3.0000000000000001E-3</v>
      </c>
      <c r="Q141" s="30">
        <v>4.0000000000000001E-3</v>
      </c>
      <c r="R141" s="30">
        <v>3.0000000000000001E-3</v>
      </c>
      <c r="S141" s="114">
        <f t="shared" si="15"/>
        <v>0.03</v>
      </c>
      <c r="T141" s="71"/>
    </row>
    <row r="142" spans="1:20">
      <c r="A142" s="30">
        <f t="shared" si="18"/>
        <v>2013197</v>
      </c>
      <c r="B142" s="30">
        <v>19</v>
      </c>
      <c r="C142" s="30" t="str">
        <f>VLOOKUP(B142,mas!B:C,2,FALSE)</f>
        <v>かどの三条こども診療所</v>
      </c>
      <c r="D142" s="30">
        <v>2013</v>
      </c>
      <c r="E142" s="30">
        <v>7</v>
      </c>
      <c r="F142" s="30" t="str">
        <f>VLOOKUP(E142,mas!G:H,2,FALSE)</f>
        <v>電　力</v>
      </c>
      <c r="G142" s="30">
        <v>2.6389999999999998</v>
      </c>
      <c r="H142" s="30">
        <v>2.6629999999999998</v>
      </c>
      <c r="I142" s="30">
        <v>2.351</v>
      </c>
      <c r="J142" s="30">
        <v>2.4729999999999999</v>
      </c>
      <c r="K142" s="30">
        <v>3.47</v>
      </c>
      <c r="L142" s="30">
        <v>3.0419999999999998</v>
      </c>
      <c r="M142" s="30">
        <v>2.34</v>
      </c>
      <c r="N142" s="30">
        <v>2.6970000000000001</v>
      </c>
      <c r="O142" s="30">
        <v>2.992</v>
      </c>
      <c r="P142" s="30">
        <v>3.6549999999999998</v>
      </c>
      <c r="Q142" s="30">
        <v>3.3479999999999999</v>
      </c>
      <c r="R142" s="30">
        <v>3.3319999999999999</v>
      </c>
      <c r="S142" s="114">
        <f t="shared" si="15"/>
        <v>35.001999999999995</v>
      </c>
      <c r="T142" s="71"/>
    </row>
    <row r="143" spans="1:20">
      <c r="A143" s="30">
        <f t="shared" si="18"/>
        <v>2013201</v>
      </c>
      <c r="B143" s="30">
        <v>20</v>
      </c>
      <c r="C143" s="30" t="str">
        <f>VLOOKUP(B143,mas!B:C,2,FALSE)</f>
        <v>総合ケアＳＴ太秦安井</v>
      </c>
      <c r="D143" s="30">
        <v>2013</v>
      </c>
      <c r="E143" s="30">
        <v>1</v>
      </c>
      <c r="F143" s="30" t="str">
        <f>VLOOKUP(E143,mas!G:H,2,FALSE)</f>
        <v>揮発油（ガソリン）</v>
      </c>
      <c r="G143" s="30">
        <v>0.16200000000000001</v>
      </c>
      <c r="H143" s="30">
        <v>0.18</v>
      </c>
      <c r="I143" s="30">
        <v>0.157</v>
      </c>
      <c r="J143" s="30">
        <v>0.18</v>
      </c>
      <c r="K143" s="30">
        <v>0.157</v>
      </c>
      <c r="L143" s="30">
        <v>0.21</v>
      </c>
      <c r="M143" s="30">
        <v>0.185</v>
      </c>
      <c r="N143" s="30">
        <v>0.21199999999999999</v>
      </c>
      <c r="O143" s="30">
        <v>0.21099999999999999</v>
      </c>
      <c r="P143" s="30">
        <v>0.191</v>
      </c>
      <c r="Q143" s="30">
        <v>0.21099999999999999</v>
      </c>
      <c r="R143" s="30">
        <v>0.20899999999999999</v>
      </c>
      <c r="S143" s="114">
        <f t="shared" si="15"/>
        <v>2.2650000000000001</v>
      </c>
      <c r="T143" s="71"/>
    </row>
    <row r="144" spans="1:20">
      <c r="A144" s="30">
        <f t="shared" si="18"/>
        <v>2013206</v>
      </c>
      <c r="B144" s="30">
        <v>20</v>
      </c>
      <c r="C144" s="30" t="str">
        <f>VLOOKUP(B144,mas!B:C,2,FALSE)</f>
        <v>総合ケアＳＴ太秦安井</v>
      </c>
      <c r="D144" s="30">
        <v>2013</v>
      </c>
      <c r="E144" s="30">
        <v>6</v>
      </c>
      <c r="F144" s="30" t="str">
        <f>VLOOKUP(E144,mas!G:H,2,FALSE)</f>
        <v>都市ガス（13A）</v>
      </c>
      <c r="G144" s="30">
        <v>4.0000000000000001E-3</v>
      </c>
      <c r="H144" s="30">
        <v>1E-3</v>
      </c>
      <c r="I144" s="30">
        <v>1E-3</v>
      </c>
      <c r="J144" s="30">
        <v>1E-3</v>
      </c>
      <c r="K144" s="30">
        <v>1E-3</v>
      </c>
      <c r="L144" s="30">
        <v>1E-3</v>
      </c>
      <c r="M144" s="30">
        <v>3.0000000000000001E-3</v>
      </c>
      <c r="N144" s="30">
        <v>8.0000000000000002E-3</v>
      </c>
      <c r="O144" s="30">
        <v>0.01</v>
      </c>
      <c r="P144" s="30">
        <v>1.0999999999999999E-2</v>
      </c>
      <c r="Q144" s="30">
        <v>1.0999999999999999E-2</v>
      </c>
      <c r="R144" s="30">
        <v>8.0000000000000002E-3</v>
      </c>
      <c r="S144" s="114">
        <f t="shared" si="15"/>
        <v>5.9999999999999991E-2</v>
      </c>
      <c r="T144" s="71"/>
    </row>
    <row r="145" spans="1:20">
      <c r="A145" s="30">
        <f t="shared" si="18"/>
        <v>2013207</v>
      </c>
      <c r="B145" s="30">
        <v>20</v>
      </c>
      <c r="C145" s="30" t="str">
        <f>VLOOKUP(B145,mas!B:C,2,FALSE)</f>
        <v>総合ケアＳＴ太秦安井</v>
      </c>
      <c r="D145" s="30">
        <v>2013</v>
      </c>
      <c r="E145" s="30">
        <v>7</v>
      </c>
      <c r="F145" s="30" t="str">
        <f>VLOOKUP(E145,mas!G:H,2,FALSE)</f>
        <v>電　力</v>
      </c>
      <c r="G145" s="30">
        <v>3.609</v>
      </c>
      <c r="H145" s="30">
        <v>2.7450000000000001</v>
      </c>
      <c r="I145" s="30">
        <v>2.827</v>
      </c>
      <c r="J145" s="30">
        <v>3.8620000000000001</v>
      </c>
      <c r="K145" s="30">
        <v>6.1319999999999997</v>
      </c>
      <c r="L145" s="30">
        <v>5.7069999999999999</v>
      </c>
      <c r="M145" s="30">
        <v>4.24</v>
      </c>
      <c r="N145" s="30">
        <v>2.8239999999999998</v>
      </c>
      <c r="O145" s="30">
        <v>3.2349999999999999</v>
      </c>
      <c r="P145" s="30">
        <v>5.3579999999999997</v>
      </c>
      <c r="Q145" s="30">
        <v>6.3280000000000003</v>
      </c>
      <c r="R145" s="30">
        <v>5.6589999999999998</v>
      </c>
      <c r="S145" s="114">
        <f t="shared" si="15"/>
        <v>52.525999999999996</v>
      </c>
      <c r="T145" s="71"/>
    </row>
    <row r="146" spans="1:20">
      <c r="A146" s="30">
        <f t="shared" si="18"/>
        <v>2013301</v>
      </c>
      <c r="B146" s="30">
        <v>30</v>
      </c>
      <c r="C146" s="30" t="str">
        <f>VLOOKUP(B146,mas!B:C,2,FALSE)</f>
        <v>上京診療所</v>
      </c>
      <c r="D146" s="30">
        <v>2013</v>
      </c>
      <c r="E146" s="30">
        <v>1</v>
      </c>
      <c r="F146" s="30" t="str">
        <f>VLOOKUP(E146,mas!G:H,2,FALSE)</f>
        <v>揮発油（ガソリン）</v>
      </c>
      <c r="G146" s="30">
        <v>8.6999999999999994E-2</v>
      </c>
      <c r="H146" s="30">
        <v>0.11600000000000001</v>
      </c>
      <c r="I146" s="30">
        <v>0.16200000000000001</v>
      </c>
      <c r="J146" s="30">
        <v>0.18</v>
      </c>
      <c r="K146" s="30">
        <v>0.17899999999999999</v>
      </c>
      <c r="L146" s="30">
        <v>0.14799999999999999</v>
      </c>
      <c r="M146" s="30">
        <v>0.128</v>
      </c>
      <c r="N146" s="30">
        <v>0.11899999999999999</v>
      </c>
      <c r="O146" s="30">
        <v>0.126</v>
      </c>
      <c r="P146" s="30">
        <v>0.13</v>
      </c>
      <c r="Q146" s="30">
        <v>0.107</v>
      </c>
      <c r="R146" s="30">
        <v>0.105</v>
      </c>
      <c r="S146" s="114">
        <f t="shared" si="15"/>
        <v>1.587</v>
      </c>
      <c r="T146" s="71"/>
    </row>
    <row r="147" spans="1:20">
      <c r="A147" s="30">
        <f t="shared" si="18"/>
        <v>2013306</v>
      </c>
      <c r="B147" s="30">
        <v>30</v>
      </c>
      <c r="C147" s="30" t="str">
        <f>VLOOKUP(B147,mas!B:C,2,FALSE)</f>
        <v>上京診療所</v>
      </c>
      <c r="D147" s="30">
        <v>2013</v>
      </c>
      <c r="E147" s="30">
        <v>6</v>
      </c>
      <c r="F147" s="30" t="str">
        <f>VLOOKUP(E147,mas!G:H,2,FALSE)</f>
        <v>都市ガス（13A）</v>
      </c>
      <c r="G147" s="30">
        <v>0.34599999999999997</v>
      </c>
      <c r="H147" s="30">
        <v>0.44800000000000001</v>
      </c>
      <c r="I147" s="30">
        <v>1.024</v>
      </c>
      <c r="J147" s="30">
        <v>1.369</v>
      </c>
      <c r="K147" s="30">
        <v>1.9830000000000001</v>
      </c>
      <c r="L147" s="30">
        <v>1.2150000000000001</v>
      </c>
      <c r="M147" s="30">
        <v>0.91600000000000004</v>
      </c>
      <c r="N147" s="30">
        <v>0.379</v>
      </c>
      <c r="O147" s="30">
        <v>1.0229999999999999</v>
      </c>
      <c r="P147" s="30">
        <v>1.103</v>
      </c>
      <c r="Q147" s="30">
        <v>1.2250000000000001</v>
      </c>
      <c r="R147" s="30">
        <v>1.016</v>
      </c>
      <c r="S147" s="114">
        <f t="shared" si="15"/>
        <v>12.046999999999999</v>
      </c>
      <c r="T147" s="71"/>
    </row>
    <row r="148" spans="1:20">
      <c r="A148" s="30">
        <f t="shared" si="18"/>
        <v>2013307</v>
      </c>
      <c r="B148" s="30">
        <v>30</v>
      </c>
      <c r="C148" s="30" t="str">
        <f>VLOOKUP(B148,mas!B:C,2,FALSE)</f>
        <v>上京診療所</v>
      </c>
      <c r="D148" s="30">
        <v>2013</v>
      </c>
      <c r="E148" s="30">
        <v>7</v>
      </c>
      <c r="F148" s="30" t="str">
        <f>VLOOKUP(E148,mas!G:H,2,FALSE)</f>
        <v>電　力</v>
      </c>
      <c r="G148" s="30">
        <v>8.9559999999999995</v>
      </c>
      <c r="H148" s="30">
        <v>8.3849999999999998</v>
      </c>
      <c r="I148" s="30">
        <v>8.4860000000000007</v>
      </c>
      <c r="J148" s="30">
        <v>9.0020000000000007</v>
      </c>
      <c r="K148" s="30">
        <v>9.6289999999999996</v>
      </c>
      <c r="L148" s="30">
        <v>9.7579999999999991</v>
      </c>
      <c r="M148" s="30">
        <v>8.8789999999999996</v>
      </c>
      <c r="N148" s="30">
        <v>8.6869999999999994</v>
      </c>
      <c r="O148" s="30">
        <v>8.6479999999999997</v>
      </c>
      <c r="P148" s="30">
        <v>8.3070000000000004</v>
      </c>
      <c r="Q148" s="30">
        <v>8.5050000000000008</v>
      </c>
      <c r="R148" s="30">
        <v>8.4949999999999992</v>
      </c>
      <c r="S148" s="114">
        <f t="shared" si="15"/>
        <v>105.73699999999999</v>
      </c>
      <c r="T148" s="71"/>
    </row>
    <row r="149" spans="1:20">
      <c r="A149" s="30">
        <f t="shared" si="18"/>
        <v>2013341</v>
      </c>
      <c r="B149" s="30">
        <v>34</v>
      </c>
      <c r="C149" s="30" t="str">
        <f>VLOOKUP(B149,mas!B:C,2,FALSE)</f>
        <v>仁和診療所</v>
      </c>
      <c r="D149" s="30">
        <v>2013</v>
      </c>
      <c r="E149" s="30">
        <v>1</v>
      </c>
      <c r="F149" s="30" t="str">
        <f>VLOOKUP(E149,mas!G:H,2,FALSE)</f>
        <v>揮発油（ガソリン）</v>
      </c>
      <c r="G149" s="30">
        <v>6.4000000000000001E-2</v>
      </c>
      <c r="H149" s="30">
        <v>8.1000000000000003E-2</v>
      </c>
      <c r="I149" s="30">
        <v>0.11</v>
      </c>
      <c r="J149" s="30">
        <v>0.155</v>
      </c>
      <c r="K149" s="30">
        <v>0.13400000000000001</v>
      </c>
      <c r="L149" s="30">
        <v>0.11700000000000001</v>
      </c>
      <c r="M149" s="30">
        <v>0.128</v>
      </c>
      <c r="N149" s="30">
        <v>6.8000000000000005E-2</v>
      </c>
      <c r="O149" s="30">
        <v>0.10299999999999999</v>
      </c>
      <c r="P149" s="30">
        <v>9.4E-2</v>
      </c>
      <c r="Q149" s="30">
        <v>9.0999999999999998E-2</v>
      </c>
      <c r="R149" s="30">
        <v>0.09</v>
      </c>
      <c r="S149" s="114">
        <f t="shared" si="15"/>
        <v>1.2350000000000001</v>
      </c>
      <c r="T149" s="71"/>
    </row>
    <row r="150" spans="1:20">
      <c r="A150" s="30">
        <f t="shared" si="18"/>
        <v>2013342</v>
      </c>
      <c r="B150" s="30">
        <v>34</v>
      </c>
      <c r="C150" s="30" t="str">
        <f>VLOOKUP(B150,mas!B:C,2,FALSE)</f>
        <v>仁和診療所</v>
      </c>
      <c r="D150" s="30">
        <v>2013</v>
      </c>
      <c r="E150" s="30">
        <v>2</v>
      </c>
      <c r="F150" s="30" t="str">
        <f>VLOOKUP(E150,mas!G:H,2,FALSE)</f>
        <v>灯　油</v>
      </c>
      <c r="G150" s="30">
        <v>0.31900000000000001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0.10199999999999999</v>
      </c>
      <c r="N150" s="30">
        <v>0.252</v>
      </c>
      <c r="O150" s="30">
        <v>0.49199999999999999</v>
      </c>
      <c r="P150" s="30">
        <v>0.51</v>
      </c>
      <c r="Q150" s="30">
        <v>0.49099999999999999</v>
      </c>
      <c r="R150" s="30">
        <v>0.499</v>
      </c>
      <c r="S150" s="114">
        <f t="shared" si="15"/>
        <v>2.665</v>
      </c>
      <c r="T150" s="71"/>
    </row>
    <row r="151" spans="1:20">
      <c r="A151" s="30">
        <f t="shared" si="18"/>
        <v>2013347</v>
      </c>
      <c r="B151" s="30">
        <v>34</v>
      </c>
      <c r="C151" s="30" t="str">
        <f>VLOOKUP(B151,mas!B:C,2,FALSE)</f>
        <v>仁和診療所</v>
      </c>
      <c r="D151" s="30">
        <v>2013</v>
      </c>
      <c r="E151" s="30">
        <v>7</v>
      </c>
      <c r="F151" s="30" t="str">
        <f>VLOOKUP(E151,mas!G:H,2,FALSE)</f>
        <v>電　力</v>
      </c>
      <c r="G151" s="30">
        <v>6.5049999999999999</v>
      </c>
      <c r="H151" s="30">
        <v>7.1230000000000002</v>
      </c>
      <c r="I151" s="30">
        <v>8.15</v>
      </c>
      <c r="J151" s="30">
        <v>9.9610000000000003</v>
      </c>
      <c r="K151" s="30">
        <v>11.663</v>
      </c>
      <c r="L151" s="30">
        <v>9.91</v>
      </c>
      <c r="M151" s="73"/>
      <c r="N151" s="73"/>
      <c r="O151" s="73"/>
      <c r="P151" s="73"/>
      <c r="Q151" s="73"/>
      <c r="R151" s="73"/>
      <c r="S151" s="114">
        <f t="shared" si="15"/>
        <v>53.311999999999998</v>
      </c>
      <c r="T151" s="71"/>
    </row>
    <row r="152" spans="1:20">
      <c r="A152" s="30">
        <f t="shared" si="18"/>
        <v>2013361</v>
      </c>
      <c r="B152" s="30">
        <v>36</v>
      </c>
      <c r="C152" s="30" t="str">
        <f>VLOOKUP(B152,mas!B:C,2,FALSE)</f>
        <v>上京鍼灸</v>
      </c>
      <c r="D152" s="30">
        <v>2013</v>
      </c>
      <c r="E152" s="30">
        <v>1</v>
      </c>
      <c r="F152" s="30" t="str">
        <f>VLOOKUP(E152,mas!G:H,2,FALSE)</f>
        <v>揮発油（ガソリン）</v>
      </c>
      <c r="G152" s="30">
        <v>0.22900000000000001</v>
      </c>
      <c r="H152" s="30">
        <v>0.248</v>
      </c>
      <c r="I152" s="30">
        <v>0.27</v>
      </c>
      <c r="J152" s="30">
        <v>0.32400000000000001</v>
      </c>
      <c r="K152" s="30">
        <v>0.33</v>
      </c>
      <c r="L152" s="30">
        <v>0.245</v>
      </c>
      <c r="M152" s="30">
        <v>0.26500000000000001</v>
      </c>
      <c r="N152" s="30">
        <v>0.216</v>
      </c>
      <c r="O152" s="30">
        <v>0.222</v>
      </c>
      <c r="P152" s="30">
        <v>0.221</v>
      </c>
      <c r="Q152" s="30">
        <v>0.216</v>
      </c>
      <c r="R152" s="30">
        <v>0.19</v>
      </c>
      <c r="S152" s="114">
        <f t="shared" si="15"/>
        <v>2.9760000000000004</v>
      </c>
      <c r="T152" s="71"/>
    </row>
    <row r="153" spans="1:20">
      <c r="A153" s="30">
        <f t="shared" si="18"/>
        <v>2013411</v>
      </c>
      <c r="B153" s="30">
        <v>41</v>
      </c>
      <c r="C153" s="30" t="str">
        <f>VLOOKUP(B153,mas!B:C,2,FALSE)</f>
        <v>総合ケアＳＴわかば</v>
      </c>
      <c r="D153" s="30">
        <v>2013</v>
      </c>
      <c r="E153" s="30">
        <v>1</v>
      </c>
      <c r="F153" s="30" t="str">
        <f>VLOOKUP(E153,mas!G:H,2,FALSE)</f>
        <v>揮発油（ガソリン）</v>
      </c>
      <c r="G153" s="30">
        <v>0.33700000000000002</v>
      </c>
      <c r="H153" s="30">
        <v>0.36799999999999999</v>
      </c>
      <c r="I153" s="30">
        <v>0.34699999999999998</v>
      </c>
      <c r="J153" s="30">
        <v>0.34</v>
      </c>
      <c r="K153" s="30">
        <v>0.38200000000000001</v>
      </c>
      <c r="L153" s="30">
        <v>0.254</v>
      </c>
      <c r="M153" s="30">
        <v>0.35</v>
      </c>
      <c r="N153" s="30">
        <v>0.35699999999999998</v>
      </c>
      <c r="O153" s="30">
        <v>0.33300000000000002</v>
      </c>
      <c r="P153" s="30">
        <v>0.311</v>
      </c>
      <c r="Q153" s="30">
        <v>0.34200000000000003</v>
      </c>
      <c r="R153" s="30">
        <v>0.32400000000000001</v>
      </c>
      <c r="S153" s="114">
        <f t="shared" si="15"/>
        <v>4.0450000000000008</v>
      </c>
      <c r="T153" s="71"/>
    </row>
    <row r="154" spans="1:20">
      <c r="A154" s="30">
        <f t="shared" si="18"/>
        <v>2013416</v>
      </c>
      <c r="B154" s="30">
        <v>41</v>
      </c>
      <c r="C154" s="30" t="str">
        <f>VLOOKUP(B154,mas!B:C,2,FALSE)</f>
        <v>総合ケアＳＴわかば</v>
      </c>
      <c r="D154" s="30">
        <v>2013</v>
      </c>
      <c r="E154" s="30">
        <v>6</v>
      </c>
      <c r="F154" s="30" t="str">
        <f>VLOOKUP(E154,mas!G:H,2,FALSE)</f>
        <v>都市ガス（13A）</v>
      </c>
      <c r="G154" s="30">
        <v>1.425</v>
      </c>
      <c r="H154" s="30">
        <v>1.0429999999999999</v>
      </c>
      <c r="I154" s="30">
        <v>0.378</v>
      </c>
      <c r="J154" s="30">
        <v>0.62</v>
      </c>
      <c r="K154" s="30">
        <v>0.53500000000000003</v>
      </c>
      <c r="L154" s="30">
        <v>0.70799999999999996</v>
      </c>
      <c r="M154" s="30">
        <v>0.95499999999999996</v>
      </c>
      <c r="N154" s="30">
        <v>1.248</v>
      </c>
      <c r="O154" s="30">
        <v>1.5960000000000001</v>
      </c>
      <c r="P154" s="30">
        <v>1.5640000000000001</v>
      </c>
      <c r="Q154" s="30">
        <v>1.6180000000000001</v>
      </c>
      <c r="R154" s="30">
        <v>1.573</v>
      </c>
      <c r="S154" s="114">
        <f t="shared" si="15"/>
        <v>13.263000000000002</v>
      </c>
      <c r="T154" s="71"/>
    </row>
    <row r="155" spans="1:20">
      <c r="A155" s="30">
        <f t="shared" si="18"/>
        <v>2013417</v>
      </c>
      <c r="B155" s="30">
        <v>41</v>
      </c>
      <c r="C155" s="30" t="str">
        <f>VLOOKUP(B155,mas!B:C,2,FALSE)</f>
        <v>総合ケアＳＴわかば</v>
      </c>
      <c r="D155" s="30">
        <v>2013</v>
      </c>
      <c r="E155" s="30">
        <v>7</v>
      </c>
      <c r="F155" s="30" t="str">
        <f>VLOOKUP(E155,mas!G:H,2,FALSE)</f>
        <v>電　力</v>
      </c>
      <c r="G155" s="30">
        <v>6.4720000000000004</v>
      </c>
      <c r="H155" s="30">
        <v>6.13</v>
      </c>
      <c r="I155" s="30">
        <v>7.524</v>
      </c>
      <c r="J155" s="30">
        <v>10.756</v>
      </c>
      <c r="K155" s="30">
        <v>10.923999999999999</v>
      </c>
      <c r="L155" s="30">
        <v>7.6550000000000002</v>
      </c>
      <c r="M155" s="30">
        <v>6.3949999999999996</v>
      </c>
      <c r="N155" s="30">
        <v>7.6440000000000001</v>
      </c>
      <c r="O155" s="30">
        <v>10.382</v>
      </c>
      <c r="P155" s="30">
        <v>11.617000000000001</v>
      </c>
      <c r="Q155" s="30">
        <v>10.872999999999999</v>
      </c>
      <c r="R155" s="30">
        <v>9.94</v>
      </c>
      <c r="S155" s="114">
        <f t="shared" si="15"/>
        <v>106.312</v>
      </c>
      <c r="T155" s="71"/>
    </row>
    <row r="156" spans="1:20">
      <c r="A156" s="30">
        <f t="shared" si="18"/>
        <v>2013491</v>
      </c>
      <c r="B156" s="30">
        <v>49</v>
      </c>
      <c r="C156" s="30" t="e">
        <f>VLOOKUP(B156,mas!B:C,2,FALSE)</f>
        <v>#N/A</v>
      </c>
      <c r="D156" s="30">
        <v>2013</v>
      </c>
      <c r="E156" s="30">
        <v>1</v>
      </c>
      <c r="F156" s="30" t="str">
        <f>VLOOKUP(E156,mas!G:H,2,FALSE)</f>
        <v>揮発油（ガソリン）</v>
      </c>
      <c r="G156" s="30">
        <v>0</v>
      </c>
      <c r="H156" s="30">
        <v>0</v>
      </c>
      <c r="I156" s="30">
        <v>4.0000000000000001E-3</v>
      </c>
      <c r="J156" s="30">
        <v>4.0000000000000001E-3</v>
      </c>
      <c r="K156" s="30">
        <v>4.0000000000000001E-3</v>
      </c>
      <c r="L156" s="30">
        <v>4.0000000000000001E-3</v>
      </c>
      <c r="M156" s="30">
        <v>0</v>
      </c>
      <c r="N156" s="30">
        <v>4.0000000000000001E-3</v>
      </c>
      <c r="O156" s="30">
        <v>0</v>
      </c>
      <c r="P156" s="30">
        <v>0</v>
      </c>
      <c r="Q156" s="30">
        <v>0</v>
      </c>
      <c r="R156" s="30">
        <v>0</v>
      </c>
      <c r="S156" s="114">
        <f t="shared" si="15"/>
        <v>0.02</v>
      </c>
      <c r="T156" s="71"/>
    </row>
    <row r="157" spans="1:20">
      <c r="A157" s="30">
        <f t="shared" si="18"/>
        <v>2013497</v>
      </c>
      <c r="B157" s="30">
        <v>49</v>
      </c>
      <c r="C157" s="30" t="e">
        <f>VLOOKUP(B157,mas!B:C,2,FALSE)</f>
        <v>#N/A</v>
      </c>
      <c r="D157" s="30">
        <v>2013</v>
      </c>
      <c r="E157" s="30">
        <v>7</v>
      </c>
      <c r="F157" s="30" t="str">
        <f>VLOOKUP(E157,mas!G:H,2,FALSE)</f>
        <v>電　力</v>
      </c>
      <c r="G157" s="30">
        <v>0.47399999999999998</v>
      </c>
      <c r="H157" s="30">
        <v>0.39400000000000002</v>
      </c>
      <c r="I157" s="30">
        <v>0.433</v>
      </c>
      <c r="J157" s="30">
        <v>0.60799999999999998</v>
      </c>
      <c r="K157" s="30">
        <v>0.63500000000000001</v>
      </c>
      <c r="L157" s="30">
        <v>0.44</v>
      </c>
      <c r="M157" s="30">
        <v>0.47399999999999998</v>
      </c>
      <c r="N157" s="30">
        <v>0.44400000000000001</v>
      </c>
      <c r="O157" s="30">
        <v>0</v>
      </c>
      <c r="P157" s="30">
        <v>0</v>
      </c>
      <c r="Q157" s="30">
        <v>0</v>
      </c>
      <c r="R157" s="30">
        <v>0</v>
      </c>
      <c r="S157" s="114">
        <f t="shared" si="15"/>
        <v>3.9019999999999992</v>
      </c>
      <c r="T157" s="71"/>
    </row>
    <row r="158" spans="1:20">
      <c r="A158" s="30">
        <f t="shared" si="18"/>
        <v>2013501</v>
      </c>
      <c r="B158" s="30">
        <v>50</v>
      </c>
      <c r="C158" s="30" t="str">
        <f>VLOOKUP(B158,mas!B:C,2,FALSE)</f>
        <v>吉祥院病院</v>
      </c>
      <c r="D158" s="30">
        <v>2013</v>
      </c>
      <c r="E158" s="30">
        <v>1</v>
      </c>
      <c r="F158" s="30" t="str">
        <f>VLOOKUP(E158,mas!G:H,2,FALSE)</f>
        <v>揮発油（ガソリン）</v>
      </c>
      <c r="G158" s="30">
        <v>0.214</v>
      </c>
      <c r="H158" s="30">
        <v>0.252</v>
      </c>
      <c r="I158" s="30">
        <v>0.24299999999999999</v>
      </c>
      <c r="J158" s="30">
        <v>0.25700000000000001</v>
      </c>
      <c r="K158" s="30">
        <v>0.217</v>
      </c>
      <c r="L158" s="30">
        <v>0.19800000000000001</v>
      </c>
      <c r="M158" s="30">
        <v>0.30299999999999999</v>
      </c>
      <c r="N158" s="30">
        <v>0.45</v>
      </c>
      <c r="O158" s="30">
        <v>0.40100000000000002</v>
      </c>
      <c r="P158" s="30">
        <v>0.436</v>
      </c>
      <c r="Q158" s="30">
        <v>0.40699999999999997</v>
      </c>
      <c r="R158" s="30">
        <v>0.378</v>
      </c>
      <c r="S158" s="114">
        <f t="shared" si="15"/>
        <v>3.7560000000000002</v>
      </c>
      <c r="T158" s="71"/>
    </row>
    <row r="159" spans="1:20">
      <c r="A159" s="30">
        <f t="shared" si="18"/>
        <v>2013506</v>
      </c>
      <c r="B159" s="30">
        <v>50</v>
      </c>
      <c r="C159" s="30" t="str">
        <f>VLOOKUP(B159,mas!B:C,2,FALSE)</f>
        <v>吉祥院病院</v>
      </c>
      <c r="D159" s="30">
        <v>2013</v>
      </c>
      <c r="E159" s="30">
        <v>6</v>
      </c>
      <c r="F159" s="30" t="str">
        <f>VLOOKUP(E159,mas!G:H,2,FALSE)</f>
        <v>都市ガス（13A）</v>
      </c>
      <c r="G159" s="30">
        <v>4.0620000000000003</v>
      </c>
      <c r="H159" s="30">
        <v>2.9630000000000001</v>
      </c>
      <c r="I159" s="30">
        <v>2.5449999999999999</v>
      </c>
      <c r="J159" s="30">
        <v>3.0019999999999998</v>
      </c>
      <c r="K159" s="30">
        <v>6.2329999999999997</v>
      </c>
      <c r="L159" s="30">
        <v>7.6740000000000004</v>
      </c>
      <c r="M159" s="30">
        <v>3.0649999999999999</v>
      </c>
      <c r="N159" s="30">
        <v>4.4489999999999998</v>
      </c>
      <c r="O159" s="30">
        <v>7.5890000000000004</v>
      </c>
      <c r="P159" s="30">
        <v>7.8760000000000003</v>
      </c>
      <c r="Q159" s="30">
        <v>6.9850000000000003</v>
      </c>
      <c r="R159" s="30">
        <v>4.6399999999999997</v>
      </c>
      <c r="S159" s="114">
        <f t="shared" si="15"/>
        <v>61.082999999999998</v>
      </c>
      <c r="T159" s="71"/>
    </row>
    <row r="160" spans="1:20">
      <c r="A160" s="30">
        <f t="shared" si="18"/>
        <v>2013507</v>
      </c>
      <c r="B160" s="30">
        <v>50</v>
      </c>
      <c r="C160" s="30" t="str">
        <f>VLOOKUP(B160,mas!B:C,2,FALSE)</f>
        <v>吉祥院病院</v>
      </c>
      <c r="D160" s="30">
        <v>2013</v>
      </c>
      <c r="E160" s="30">
        <v>7</v>
      </c>
      <c r="F160" s="30" t="str">
        <f>VLOOKUP(E160,mas!G:H,2,FALSE)</f>
        <v>電　力</v>
      </c>
      <c r="G160" s="30">
        <v>27.372</v>
      </c>
      <c r="H160" s="30">
        <v>25.23</v>
      </c>
      <c r="I160" s="30">
        <v>27.449000000000002</v>
      </c>
      <c r="J160" s="30">
        <v>22.242000000000001</v>
      </c>
      <c r="K160" s="30">
        <v>27.966000000000001</v>
      </c>
      <c r="L160" s="30">
        <v>29.629000000000001</v>
      </c>
      <c r="M160" s="30">
        <v>25.099</v>
      </c>
      <c r="N160" s="30">
        <v>26.597999999999999</v>
      </c>
      <c r="O160" s="30">
        <v>29.099</v>
      </c>
      <c r="P160" s="30">
        <v>29.864999999999998</v>
      </c>
      <c r="Q160" s="30">
        <v>25.873000000000001</v>
      </c>
      <c r="R160" s="30">
        <v>25.782</v>
      </c>
      <c r="S160" s="114">
        <f t="shared" si="15"/>
        <v>322.20399999999995</v>
      </c>
      <c r="T160" s="71"/>
    </row>
    <row r="161" spans="1:20">
      <c r="A161" s="30">
        <f t="shared" si="18"/>
        <v>2013511</v>
      </c>
      <c r="B161" s="30">
        <v>51</v>
      </c>
      <c r="C161" s="30" t="e">
        <f>VLOOKUP(B161,mas!B:C,2,FALSE)</f>
        <v>#N/A</v>
      </c>
      <c r="D161" s="30">
        <v>2013</v>
      </c>
      <c r="E161" s="30">
        <v>1</v>
      </c>
      <c r="F161" s="30" t="str">
        <f>VLOOKUP(E161,mas!G:H,2,FALSE)</f>
        <v>揮発油（ガソリン）</v>
      </c>
      <c r="G161" s="30">
        <v>4.2999999999999997E-2</v>
      </c>
      <c r="H161" s="30">
        <v>2.4E-2</v>
      </c>
      <c r="I161" s="30">
        <v>1.2999999999999999E-2</v>
      </c>
      <c r="J161" s="30">
        <v>3.2000000000000001E-2</v>
      </c>
      <c r="K161" s="30">
        <v>2.3E-2</v>
      </c>
      <c r="L161" s="30">
        <v>2.7E-2</v>
      </c>
      <c r="M161" s="30">
        <v>2.4E-2</v>
      </c>
      <c r="N161" s="30">
        <v>4.2999999999999997E-2</v>
      </c>
      <c r="O161" s="30">
        <v>4.3999999999999997E-2</v>
      </c>
      <c r="P161" s="30">
        <v>4.8000000000000001E-2</v>
      </c>
      <c r="Q161" s="30">
        <v>3.5999999999999997E-2</v>
      </c>
      <c r="R161" s="30">
        <v>2.1999999999999999E-2</v>
      </c>
      <c r="S161" s="114">
        <f t="shared" si="15"/>
        <v>0.37899999999999995</v>
      </c>
      <c r="T161" s="71"/>
    </row>
    <row r="162" spans="1:20">
      <c r="A162" s="30">
        <f t="shared" si="18"/>
        <v>2013516</v>
      </c>
      <c r="B162" s="30">
        <v>51</v>
      </c>
      <c r="C162" s="30" t="e">
        <f>VLOOKUP(B162,mas!B:C,2,FALSE)</f>
        <v>#N/A</v>
      </c>
      <c r="D162" s="30">
        <v>2013</v>
      </c>
      <c r="E162" s="30">
        <v>6</v>
      </c>
      <c r="F162" s="30" t="str">
        <f>VLOOKUP(E162,mas!G:H,2,FALSE)</f>
        <v>都市ガス（13A）</v>
      </c>
      <c r="G162" s="30">
        <v>7.0000000000000001E-3</v>
      </c>
      <c r="H162" s="30">
        <v>6.0000000000000001E-3</v>
      </c>
      <c r="I162" s="30">
        <v>5.0000000000000001E-3</v>
      </c>
      <c r="J162" s="30">
        <v>4.0000000000000001E-3</v>
      </c>
      <c r="K162" s="30">
        <v>4.0000000000000001E-3</v>
      </c>
      <c r="L162" s="30">
        <v>5.0000000000000001E-3</v>
      </c>
      <c r="M162" s="30">
        <v>5.0000000000000001E-3</v>
      </c>
      <c r="N162" s="30">
        <v>4.0000000000000001E-3</v>
      </c>
      <c r="O162" s="30">
        <v>4.0000000000000001E-3</v>
      </c>
      <c r="P162" s="30">
        <v>3.0000000000000001E-3</v>
      </c>
      <c r="Q162" s="30">
        <v>3.0000000000000001E-3</v>
      </c>
      <c r="R162" s="30">
        <v>6.0000000000000001E-3</v>
      </c>
      <c r="S162" s="114">
        <f t="shared" si="15"/>
        <v>5.6000000000000015E-2</v>
      </c>
      <c r="T162" s="71"/>
    </row>
    <row r="163" spans="1:20">
      <c r="A163" s="30">
        <f t="shared" si="18"/>
        <v>2013517</v>
      </c>
      <c r="B163" s="30">
        <v>51</v>
      </c>
      <c r="C163" s="30" t="e">
        <f>VLOOKUP(B163,mas!B:C,2,FALSE)</f>
        <v>#N/A</v>
      </c>
      <c r="D163" s="30">
        <v>2013</v>
      </c>
      <c r="E163" s="30">
        <v>7</v>
      </c>
      <c r="F163" s="30" t="str">
        <f>VLOOKUP(E163,mas!G:H,2,FALSE)</f>
        <v>電　力</v>
      </c>
      <c r="G163" s="30">
        <v>0.28199999999999997</v>
      </c>
      <c r="H163" s="30">
        <v>0.45200000000000001</v>
      </c>
      <c r="I163" s="30">
        <v>0.496</v>
      </c>
      <c r="J163" s="30">
        <v>0.53200000000000003</v>
      </c>
      <c r="K163" s="30">
        <v>0.746</v>
      </c>
      <c r="L163" s="30">
        <v>0.54400000000000004</v>
      </c>
      <c r="M163" s="30">
        <v>0.47399999999999998</v>
      </c>
      <c r="N163" s="30">
        <v>0.42299999999999999</v>
      </c>
      <c r="O163" s="30">
        <v>0.39500000000000002</v>
      </c>
      <c r="P163" s="30">
        <v>0.48799999999999999</v>
      </c>
      <c r="Q163" s="30">
        <v>0.443</v>
      </c>
      <c r="R163" s="30">
        <v>0.39300000000000002</v>
      </c>
      <c r="S163" s="114">
        <f t="shared" si="15"/>
        <v>5.6679999999999984</v>
      </c>
      <c r="T163" s="71"/>
    </row>
    <row r="164" spans="1:20">
      <c r="A164" s="30">
        <f t="shared" si="18"/>
        <v>2013531</v>
      </c>
      <c r="B164" s="30">
        <v>53</v>
      </c>
      <c r="C164" s="30" t="str">
        <f>VLOOKUP(B164,mas!B:C,2,FALSE)</f>
        <v>吉祥院こども診療所</v>
      </c>
      <c r="D164" s="30">
        <v>2013</v>
      </c>
      <c r="E164" s="30">
        <v>1</v>
      </c>
      <c r="F164" s="30" t="str">
        <f>VLOOKUP(E164,mas!G:H,2,FALSE)</f>
        <v>揮発油（ガソリン）</v>
      </c>
      <c r="G164" s="30">
        <v>0</v>
      </c>
      <c r="H164" s="30">
        <v>0</v>
      </c>
      <c r="I164" s="30">
        <v>0</v>
      </c>
      <c r="J164" s="30">
        <v>1.2999999999999999E-2</v>
      </c>
      <c r="K164" s="30">
        <v>0</v>
      </c>
      <c r="L164" s="30">
        <v>2.5999999999999999E-2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114">
        <f t="shared" si="15"/>
        <v>3.9E-2</v>
      </c>
      <c r="T164" s="71"/>
    </row>
    <row r="165" spans="1:20">
      <c r="A165" s="30">
        <f t="shared" si="18"/>
        <v>2013536</v>
      </c>
      <c r="B165" s="30">
        <v>53</v>
      </c>
      <c r="C165" s="30" t="str">
        <f>VLOOKUP(B165,mas!B:C,2,FALSE)</f>
        <v>吉祥院こども診療所</v>
      </c>
      <c r="D165" s="30">
        <v>2013</v>
      </c>
      <c r="E165" s="30">
        <v>6</v>
      </c>
      <c r="F165" s="30" t="str">
        <f>VLOOKUP(E165,mas!G:H,2,FALSE)</f>
        <v>都市ガス（13A）</v>
      </c>
      <c r="G165" s="30">
        <v>3.2000000000000001E-2</v>
      </c>
      <c r="H165" s="30">
        <v>1.4999999999999999E-2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3.0000000000000001E-3</v>
      </c>
      <c r="O165" s="30">
        <v>3.5999999999999997E-2</v>
      </c>
      <c r="P165" s="30">
        <v>4.4999999999999998E-2</v>
      </c>
      <c r="Q165" s="30">
        <v>5.3999999999999999E-2</v>
      </c>
      <c r="R165" s="30">
        <v>4.3999999999999997E-2</v>
      </c>
      <c r="S165" s="114">
        <f t="shared" si="15"/>
        <v>0.22899999999999998</v>
      </c>
      <c r="T165" s="71"/>
    </row>
    <row r="166" spans="1:20">
      <c r="A166" s="30">
        <f t="shared" si="18"/>
        <v>2013537</v>
      </c>
      <c r="B166" s="30">
        <v>53</v>
      </c>
      <c r="C166" s="30" t="str">
        <f>VLOOKUP(B166,mas!B:C,2,FALSE)</f>
        <v>吉祥院こども診療所</v>
      </c>
      <c r="D166" s="30">
        <v>2013</v>
      </c>
      <c r="E166" s="30">
        <v>7</v>
      </c>
      <c r="F166" s="30" t="str">
        <f>VLOOKUP(E166,mas!G:H,2,FALSE)</f>
        <v>電　力</v>
      </c>
      <c r="G166" s="30">
        <v>2.2280000000000002</v>
      </c>
      <c r="H166" s="30">
        <v>1.984</v>
      </c>
      <c r="I166" s="30">
        <v>2.0720000000000001</v>
      </c>
      <c r="J166" s="30">
        <v>2.7639999999999998</v>
      </c>
      <c r="K166" s="30">
        <v>3.8050000000000002</v>
      </c>
      <c r="L166" s="30">
        <v>3.4420000000000002</v>
      </c>
      <c r="M166" s="30">
        <v>2.66</v>
      </c>
      <c r="N166" s="30">
        <v>2.028</v>
      </c>
      <c r="O166" s="30">
        <v>2.6059999999999999</v>
      </c>
      <c r="P166" s="30">
        <v>4.09</v>
      </c>
      <c r="Q166" s="30">
        <v>4.3040000000000003</v>
      </c>
      <c r="R166" s="30">
        <v>3.1280000000000001</v>
      </c>
      <c r="S166" s="114">
        <f t="shared" si="15"/>
        <v>35.110999999999997</v>
      </c>
      <c r="T166" s="71"/>
    </row>
    <row r="167" spans="1:20">
      <c r="A167" s="30">
        <f t="shared" si="18"/>
        <v>2013541</v>
      </c>
      <c r="B167" s="30">
        <v>54</v>
      </c>
      <c r="C167" s="30" t="str">
        <f>VLOOKUP(B167,mas!B:C,2,FALSE)</f>
        <v>久世診療所</v>
      </c>
      <c r="D167" s="30">
        <v>2013</v>
      </c>
      <c r="E167" s="30">
        <v>1</v>
      </c>
      <c r="F167" s="30" t="str">
        <f>VLOOKUP(E167,mas!G:H,2,FALSE)</f>
        <v>揮発油（ガソリン）</v>
      </c>
      <c r="G167" s="30">
        <v>0.02</v>
      </c>
      <c r="H167" s="30">
        <v>4.1000000000000002E-2</v>
      </c>
      <c r="I167" s="30">
        <v>0.02</v>
      </c>
      <c r="J167" s="30">
        <v>0.05</v>
      </c>
      <c r="K167" s="30">
        <v>0.02</v>
      </c>
      <c r="L167" s="30">
        <v>3.3000000000000002E-2</v>
      </c>
      <c r="M167" s="30">
        <v>0.02</v>
      </c>
      <c r="N167" s="30">
        <v>0.02</v>
      </c>
      <c r="O167" s="30">
        <v>0.02</v>
      </c>
      <c r="P167" s="30">
        <v>0.02</v>
      </c>
      <c r="Q167" s="30">
        <v>1.2999999999999999E-2</v>
      </c>
      <c r="R167" s="30">
        <v>5.2999999999999999E-2</v>
      </c>
      <c r="S167" s="114">
        <f t="shared" si="15"/>
        <v>0.32999999999999996</v>
      </c>
      <c r="T167" s="71"/>
    </row>
    <row r="168" spans="1:20">
      <c r="A168" s="30">
        <f t="shared" si="18"/>
        <v>2013542</v>
      </c>
      <c r="B168" s="30">
        <v>54</v>
      </c>
      <c r="C168" s="30" t="str">
        <f>VLOOKUP(B168,mas!B:C,2,FALSE)</f>
        <v>久世診療所</v>
      </c>
      <c r="D168" s="30">
        <v>2013</v>
      </c>
      <c r="E168" s="30">
        <v>2</v>
      </c>
      <c r="F168" s="30" t="str">
        <f>VLOOKUP(E168,mas!G:H,2,FALSE)</f>
        <v>灯　油</v>
      </c>
      <c r="G168" s="30">
        <v>2.3E-2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2.1000000000000001E-2</v>
      </c>
      <c r="N168" s="30">
        <v>2.1999999999999999E-2</v>
      </c>
      <c r="O168" s="30">
        <v>6.4000000000000001E-2</v>
      </c>
      <c r="P168" s="30">
        <v>0.04</v>
      </c>
      <c r="Q168" s="30">
        <v>2.1000000000000001E-2</v>
      </c>
      <c r="R168" s="30">
        <v>2.7E-2</v>
      </c>
      <c r="S168" s="114">
        <f t="shared" si="15"/>
        <v>0.218</v>
      </c>
      <c r="T168" s="71"/>
    </row>
    <row r="169" spans="1:20">
      <c r="A169" s="30">
        <f t="shared" si="18"/>
        <v>2013546</v>
      </c>
      <c r="B169" s="30">
        <v>54</v>
      </c>
      <c r="C169" s="30" t="str">
        <f>VLOOKUP(B169,mas!B:C,2,FALSE)</f>
        <v>久世診療所</v>
      </c>
      <c r="D169" s="30">
        <v>2013</v>
      </c>
      <c r="E169" s="30">
        <v>6</v>
      </c>
      <c r="F169" s="30" t="str">
        <f>VLOOKUP(E169,mas!G:H,2,FALSE)</f>
        <v>都市ガス（13A）</v>
      </c>
      <c r="G169" s="30">
        <v>8.8999999999999996E-2</v>
      </c>
      <c r="H169" s="30">
        <v>0.06</v>
      </c>
      <c r="I169" s="30">
        <v>5.0000000000000001E-3</v>
      </c>
      <c r="J169" s="30">
        <v>4.0000000000000001E-3</v>
      </c>
      <c r="K169" s="30">
        <v>4.0000000000000001E-3</v>
      </c>
      <c r="L169" s="30">
        <v>5.0000000000000001E-3</v>
      </c>
      <c r="M169" s="30">
        <v>4.0000000000000001E-3</v>
      </c>
      <c r="N169" s="30">
        <v>2.5999999999999999E-2</v>
      </c>
      <c r="O169" s="30">
        <v>9.8000000000000004E-2</v>
      </c>
      <c r="P169" s="30">
        <v>0.124</v>
      </c>
      <c r="Q169" s="30">
        <v>0.122</v>
      </c>
      <c r="R169" s="30">
        <v>0.127</v>
      </c>
      <c r="S169" s="114">
        <f t="shared" si="15"/>
        <v>0.66800000000000004</v>
      </c>
      <c r="T169" s="71"/>
    </row>
    <row r="170" spans="1:20">
      <c r="A170" s="30">
        <f t="shared" si="18"/>
        <v>2013547</v>
      </c>
      <c r="B170" s="30">
        <v>54</v>
      </c>
      <c r="C170" s="30" t="str">
        <f>VLOOKUP(B170,mas!B:C,2,FALSE)</f>
        <v>久世診療所</v>
      </c>
      <c r="D170" s="30">
        <v>2013</v>
      </c>
      <c r="E170" s="30">
        <v>7</v>
      </c>
      <c r="F170" s="30" t="str">
        <f>VLOOKUP(E170,mas!G:H,2,FALSE)</f>
        <v>電　力</v>
      </c>
      <c r="G170" s="30">
        <v>4.109</v>
      </c>
      <c r="H170" s="30">
        <v>3.1019999999999999</v>
      </c>
      <c r="I170" s="30">
        <v>2.677</v>
      </c>
      <c r="J170" s="30">
        <v>3.2050000000000001</v>
      </c>
      <c r="K170" s="30">
        <v>4.867</v>
      </c>
      <c r="L170" s="30">
        <v>5.05</v>
      </c>
      <c r="M170" s="30">
        <v>3.1459999999999999</v>
      </c>
      <c r="N170" s="30">
        <v>2.7240000000000002</v>
      </c>
      <c r="O170" s="30">
        <v>3.702</v>
      </c>
      <c r="P170" s="30">
        <v>4.6619999999999999</v>
      </c>
      <c r="Q170" s="30">
        <v>5.72</v>
      </c>
      <c r="R170" s="30">
        <v>5.2640000000000002</v>
      </c>
      <c r="S170" s="114">
        <f t="shared" si="15"/>
        <v>48.228000000000002</v>
      </c>
      <c r="T170" s="71"/>
    </row>
    <row r="171" spans="1:20">
      <c r="A171" s="30">
        <f t="shared" si="18"/>
        <v>2013551</v>
      </c>
      <c r="B171" s="30">
        <v>55</v>
      </c>
      <c r="C171" s="30" t="str">
        <f>VLOOKUP(B171,mas!B:C,2,FALSE)</f>
        <v>九条診療所</v>
      </c>
      <c r="D171" s="30">
        <v>2013</v>
      </c>
      <c r="E171" s="30">
        <v>1</v>
      </c>
      <c r="F171" s="30" t="str">
        <f>VLOOKUP(E171,mas!G:H,2,FALSE)</f>
        <v>揮発油（ガソリン）</v>
      </c>
      <c r="G171" s="30">
        <v>0.112</v>
      </c>
      <c r="H171" s="30">
        <v>8.5000000000000006E-2</v>
      </c>
      <c r="I171" s="30">
        <v>0.17100000000000001</v>
      </c>
      <c r="J171" s="30">
        <v>0.14499999999999999</v>
      </c>
      <c r="K171" s="30">
        <v>0.129</v>
      </c>
      <c r="L171" s="30">
        <v>0.17499999999999999</v>
      </c>
      <c r="M171" s="30">
        <v>0.124</v>
      </c>
      <c r="N171" s="30">
        <v>0.127</v>
      </c>
      <c r="O171" s="30">
        <v>0.14699999999999999</v>
      </c>
      <c r="P171" s="30">
        <v>9.5000000000000001E-2</v>
      </c>
      <c r="Q171" s="30">
        <v>0.109</v>
      </c>
      <c r="R171" s="30">
        <v>0.123</v>
      </c>
      <c r="S171" s="114">
        <f t="shared" si="15"/>
        <v>1.542</v>
      </c>
      <c r="T171" s="71"/>
    </row>
    <row r="172" spans="1:20">
      <c r="A172" s="30">
        <f t="shared" si="18"/>
        <v>2013556</v>
      </c>
      <c r="B172" s="30">
        <v>55</v>
      </c>
      <c r="C172" s="30" t="str">
        <f>VLOOKUP(B172,mas!B:C,2,FALSE)</f>
        <v>九条診療所</v>
      </c>
      <c r="D172" s="30">
        <v>2013</v>
      </c>
      <c r="E172" s="30">
        <v>6</v>
      </c>
      <c r="F172" s="30" t="str">
        <f>VLOOKUP(E172,mas!G:H,2,FALSE)</f>
        <v>都市ガス（13A）</v>
      </c>
      <c r="G172" s="30">
        <v>0.59099999999999997</v>
      </c>
      <c r="H172" s="30">
        <v>0.36699999999999999</v>
      </c>
      <c r="I172" s="30">
        <v>0.86399999999999999</v>
      </c>
      <c r="J172" s="30">
        <v>1.24</v>
      </c>
      <c r="K172" s="30">
        <v>1.448</v>
      </c>
      <c r="L172" s="30">
        <v>1.052</v>
      </c>
      <c r="M172" s="30">
        <v>0.72399999999999998</v>
      </c>
      <c r="N172" s="30">
        <v>0.44600000000000001</v>
      </c>
      <c r="O172" s="30">
        <v>1.0609999999999999</v>
      </c>
      <c r="P172" s="30">
        <v>1.54</v>
      </c>
      <c r="Q172" s="30">
        <v>1.2969999999999999</v>
      </c>
      <c r="R172" s="30">
        <v>1.093</v>
      </c>
      <c r="S172" s="114">
        <f t="shared" si="15"/>
        <v>11.722999999999999</v>
      </c>
      <c r="T172" s="71"/>
    </row>
    <row r="173" spans="1:20">
      <c r="A173" s="30">
        <f t="shared" si="18"/>
        <v>2013557</v>
      </c>
      <c r="B173" s="30">
        <v>55</v>
      </c>
      <c r="C173" s="30" t="str">
        <f>VLOOKUP(B173,mas!B:C,2,FALSE)</f>
        <v>九条診療所</v>
      </c>
      <c r="D173" s="30">
        <v>2013</v>
      </c>
      <c r="E173" s="30">
        <v>7</v>
      </c>
      <c r="F173" s="30" t="str">
        <f>VLOOKUP(E173,mas!G:H,2,FALSE)</f>
        <v>電　力</v>
      </c>
      <c r="G173" s="30">
        <v>6.8070000000000004</v>
      </c>
      <c r="H173" s="30">
        <v>6.3879999999999999</v>
      </c>
      <c r="I173" s="30">
        <v>6.0810000000000004</v>
      </c>
      <c r="J173" s="30">
        <v>6.0910000000000002</v>
      </c>
      <c r="K173" s="30">
        <v>7.0860000000000003</v>
      </c>
      <c r="L173" s="30">
        <v>6.72</v>
      </c>
      <c r="M173" s="30">
        <v>6.2949999999999999</v>
      </c>
      <c r="N173" s="30">
        <v>6.3650000000000002</v>
      </c>
      <c r="O173" s="30">
        <v>6.242</v>
      </c>
      <c r="P173" s="30">
        <v>6.407</v>
      </c>
      <c r="Q173" s="30">
        <v>6.8380000000000001</v>
      </c>
      <c r="R173" s="30">
        <v>6.4489999999999998</v>
      </c>
      <c r="S173" s="114">
        <f t="shared" si="15"/>
        <v>77.768999999999991</v>
      </c>
      <c r="T173" s="71"/>
    </row>
    <row r="174" spans="1:20">
      <c r="A174" s="30">
        <f t="shared" si="18"/>
        <v>2013561</v>
      </c>
      <c r="B174" s="30">
        <v>56</v>
      </c>
      <c r="C174" s="30" t="str">
        <f>VLOOKUP(B174,mas!B:C,2,FALSE)</f>
        <v>あらぐさデイサービス</v>
      </c>
      <c r="D174" s="30">
        <v>2013</v>
      </c>
      <c r="E174" s="30">
        <v>1</v>
      </c>
      <c r="F174" s="30" t="str">
        <f>VLOOKUP(E174,mas!G:H,2,FALSE)</f>
        <v>揮発油（ガソリン）</v>
      </c>
      <c r="G174" s="30">
        <v>0.35099999999999998</v>
      </c>
      <c r="H174" s="30">
        <v>0.36899999999999999</v>
      </c>
      <c r="I174" s="30">
        <v>0.27</v>
      </c>
      <c r="J174" s="30">
        <v>0.34599999999999997</v>
      </c>
      <c r="K174" s="30">
        <v>0.372</v>
      </c>
      <c r="L174" s="30">
        <v>0.29899999999999999</v>
      </c>
      <c r="M174" s="30">
        <v>0.40400000000000003</v>
      </c>
      <c r="N174" s="30">
        <v>0.36099999999999999</v>
      </c>
      <c r="O174" s="30">
        <v>0.42699999999999999</v>
      </c>
      <c r="P174" s="30">
        <v>0.33800000000000002</v>
      </c>
      <c r="Q174" s="30">
        <v>0.42399999999999999</v>
      </c>
      <c r="R174" s="30">
        <v>0.435</v>
      </c>
      <c r="S174" s="114">
        <f t="shared" si="15"/>
        <v>4.395999999999999</v>
      </c>
      <c r="T174" s="71"/>
    </row>
    <row r="175" spans="1:20">
      <c r="A175" s="30">
        <f t="shared" si="18"/>
        <v>2013563</v>
      </c>
      <c r="B175" s="30">
        <v>56</v>
      </c>
      <c r="C175" s="30" t="str">
        <f>VLOOKUP(B175,mas!B:C,2,FALSE)</f>
        <v>あらぐさデイサービス</v>
      </c>
      <c r="D175" s="30">
        <v>2013</v>
      </c>
      <c r="E175" s="30">
        <v>3</v>
      </c>
      <c r="F175" s="30" t="str">
        <f>VLOOKUP(E175,mas!G:H,2,FALSE)</f>
        <v>軽　油</v>
      </c>
      <c r="G175" s="30">
        <v>0.1</v>
      </c>
      <c r="H175" s="30">
        <v>0.111</v>
      </c>
      <c r="I175" s="30">
        <v>9.2999999999999999E-2</v>
      </c>
      <c r="J175" s="30">
        <v>9.0999999999999998E-2</v>
      </c>
      <c r="K175" s="30">
        <v>0.14199999999999999</v>
      </c>
      <c r="L175" s="30">
        <v>9.0999999999999998E-2</v>
      </c>
      <c r="M175" s="30">
        <v>0.14499999999999999</v>
      </c>
      <c r="N175" s="30">
        <v>9.6000000000000002E-2</v>
      </c>
      <c r="O175" s="30">
        <v>0.13700000000000001</v>
      </c>
      <c r="P175" s="30">
        <v>0.13900000000000001</v>
      </c>
      <c r="Q175" s="30">
        <v>0.13800000000000001</v>
      </c>
      <c r="R175" s="30">
        <v>9.5000000000000001E-2</v>
      </c>
      <c r="S175" s="114">
        <f t="shared" si="15"/>
        <v>1.3779999999999999</v>
      </c>
      <c r="T175" s="71"/>
    </row>
    <row r="176" spans="1:20">
      <c r="A176" s="30">
        <f t="shared" si="18"/>
        <v>2013566</v>
      </c>
      <c r="B176" s="30">
        <v>56</v>
      </c>
      <c r="C176" s="30" t="str">
        <f>VLOOKUP(B176,mas!B:C,2,FALSE)</f>
        <v>あらぐさデイサービス</v>
      </c>
      <c r="D176" s="30">
        <v>2013</v>
      </c>
      <c r="E176" s="30">
        <v>6</v>
      </c>
      <c r="F176" s="30" t="str">
        <f>VLOOKUP(E176,mas!G:H,2,FALSE)</f>
        <v>都市ガス（13A）</v>
      </c>
      <c r="G176" s="30">
        <v>0.97199999999999998</v>
      </c>
      <c r="H176" s="30">
        <v>0.91400000000000003</v>
      </c>
      <c r="I176" s="30">
        <v>0.74099999999999999</v>
      </c>
      <c r="J176" s="30">
        <v>0.72899999999999998</v>
      </c>
      <c r="K176" s="30">
        <v>0.83499999999999996</v>
      </c>
      <c r="L176" s="30">
        <v>0.89500000000000002</v>
      </c>
      <c r="M176" s="30">
        <v>0.70399999999999996</v>
      </c>
      <c r="N176" s="30">
        <v>0.501</v>
      </c>
      <c r="O176" s="30">
        <v>0.751</v>
      </c>
      <c r="P176" s="30">
        <v>1.1140000000000001</v>
      </c>
      <c r="Q176" s="30">
        <v>1.117</v>
      </c>
      <c r="R176" s="30">
        <v>1.0149999999999999</v>
      </c>
      <c r="S176" s="114">
        <f t="shared" si="15"/>
        <v>10.288</v>
      </c>
      <c r="T176" s="71"/>
    </row>
    <row r="177" spans="1:20">
      <c r="A177" s="30">
        <f t="shared" si="18"/>
        <v>2013567</v>
      </c>
      <c r="B177" s="30">
        <v>56</v>
      </c>
      <c r="C177" s="30" t="str">
        <f>VLOOKUP(B177,mas!B:C,2,FALSE)</f>
        <v>あらぐさデイサービス</v>
      </c>
      <c r="D177" s="30">
        <v>2013</v>
      </c>
      <c r="E177" s="30">
        <v>7</v>
      </c>
      <c r="F177" s="30" t="str">
        <f>VLOOKUP(E177,mas!G:H,2,FALSE)</f>
        <v>電　力</v>
      </c>
      <c r="G177" s="30">
        <v>1.3169999999999999</v>
      </c>
      <c r="H177" s="30">
        <v>1.4810000000000001</v>
      </c>
      <c r="I177" s="30">
        <v>1.3759999999999999</v>
      </c>
      <c r="J177" s="30">
        <v>1.4159999999999999</v>
      </c>
      <c r="K177" s="30">
        <v>1.696</v>
      </c>
      <c r="L177" s="30">
        <v>1.714</v>
      </c>
      <c r="M177" s="30">
        <v>1.57</v>
      </c>
      <c r="N177" s="30">
        <v>1.3049999999999999</v>
      </c>
      <c r="O177" s="30">
        <v>1.262</v>
      </c>
      <c r="P177" s="30">
        <v>1.6619999999999999</v>
      </c>
      <c r="Q177" s="30">
        <v>1.7290000000000001</v>
      </c>
      <c r="R177" s="30">
        <v>1.25</v>
      </c>
      <c r="S177" s="114">
        <f t="shared" si="15"/>
        <v>17.777999999999999</v>
      </c>
      <c r="T177" s="71"/>
    </row>
    <row r="178" spans="1:20">
      <c r="A178" s="30">
        <f t="shared" si="18"/>
        <v>2013571</v>
      </c>
      <c r="B178" s="30">
        <v>57</v>
      </c>
      <c r="C178" s="30" t="e">
        <f>VLOOKUP(B178,mas!B:C,2,FALSE)</f>
        <v>#N/A</v>
      </c>
      <c r="D178" s="30">
        <v>2013</v>
      </c>
      <c r="E178" s="30">
        <v>1</v>
      </c>
      <c r="F178" s="30" t="str">
        <f>VLOOKUP(E178,mas!G:H,2,FALSE)</f>
        <v>揮発油（ガソリン）</v>
      </c>
      <c r="G178" s="30">
        <v>4.4999999999999998E-2</v>
      </c>
      <c r="H178" s="30">
        <v>3.4000000000000002E-2</v>
      </c>
      <c r="I178" s="30">
        <v>4.8000000000000001E-2</v>
      </c>
      <c r="J178" s="30">
        <v>0.04</v>
      </c>
      <c r="K178" s="30">
        <v>4.1000000000000002E-2</v>
      </c>
      <c r="L178" s="30">
        <v>0.04</v>
      </c>
      <c r="M178" s="30">
        <v>3.5000000000000003E-2</v>
      </c>
      <c r="N178" s="30">
        <v>4.4999999999999998E-2</v>
      </c>
      <c r="O178" s="30">
        <v>0.06</v>
      </c>
      <c r="P178" s="30">
        <v>5.8000000000000003E-2</v>
      </c>
      <c r="Q178" s="30">
        <v>3.5999999999999997E-2</v>
      </c>
      <c r="R178" s="30">
        <v>0.05</v>
      </c>
      <c r="S178" s="114">
        <f t="shared" si="15"/>
        <v>0.53200000000000003</v>
      </c>
      <c r="T178" s="71"/>
    </row>
    <row r="179" spans="1:20">
      <c r="A179" s="30">
        <f t="shared" si="18"/>
        <v>2013576</v>
      </c>
      <c r="B179" s="30">
        <v>57</v>
      </c>
      <c r="C179" s="30" t="e">
        <f>VLOOKUP(B179,mas!B:C,2,FALSE)</f>
        <v>#N/A</v>
      </c>
      <c r="D179" s="30">
        <v>2013</v>
      </c>
      <c r="E179" s="30">
        <v>6</v>
      </c>
      <c r="F179" s="30" t="str">
        <f>VLOOKUP(E179,mas!G:H,2,FALSE)</f>
        <v>都市ガス（13A）</v>
      </c>
      <c r="G179" s="30">
        <v>6.0000000000000001E-3</v>
      </c>
      <c r="H179" s="30">
        <v>7.0000000000000001E-3</v>
      </c>
      <c r="I179" s="30">
        <v>4.0000000000000001E-3</v>
      </c>
      <c r="J179" s="30">
        <v>3.0000000000000001E-3</v>
      </c>
      <c r="K179" s="30">
        <v>3.0000000000000001E-3</v>
      </c>
      <c r="L179" s="30">
        <v>3.0000000000000001E-3</v>
      </c>
      <c r="M179" s="30">
        <v>6.0000000000000001E-3</v>
      </c>
      <c r="N179" s="30">
        <v>2.1999999999999999E-2</v>
      </c>
      <c r="O179" s="30">
        <v>3.7999999999999999E-2</v>
      </c>
      <c r="P179" s="30">
        <v>3.4000000000000002E-2</v>
      </c>
      <c r="Q179" s="30">
        <v>3.7999999999999999E-2</v>
      </c>
      <c r="R179" s="30">
        <v>3.3000000000000002E-2</v>
      </c>
      <c r="S179" s="114">
        <f t="shared" si="15"/>
        <v>0.19700000000000001</v>
      </c>
      <c r="T179" s="71"/>
    </row>
    <row r="180" spans="1:20">
      <c r="A180" s="30">
        <f t="shared" si="18"/>
        <v>2013577</v>
      </c>
      <c r="B180" s="30">
        <v>57</v>
      </c>
      <c r="C180" s="30" t="e">
        <f>VLOOKUP(B180,mas!B:C,2,FALSE)</f>
        <v>#N/A</v>
      </c>
      <c r="D180" s="30">
        <v>2013</v>
      </c>
      <c r="E180" s="30">
        <v>7</v>
      </c>
      <c r="F180" s="30" t="str">
        <f>VLOOKUP(E180,mas!G:H,2,FALSE)</f>
        <v>電　力</v>
      </c>
      <c r="G180" s="30">
        <v>1.0009999999999999</v>
      </c>
      <c r="H180" s="30">
        <v>0.79600000000000004</v>
      </c>
      <c r="I180" s="30">
        <v>0.80900000000000005</v>
      </c>
      <c r="J180" s="30">
        <v>1.2230000000000001</v>
      </c>
      <c r="K180" s="30">
        <v>1.8220000000000001</v>
      </c>
      <c r="L180" s="30">
        <v>1.276</v>
      </c>
      <c r="M180" s="30">
        <v>0.80400000000000005</v>
      </c>
      <c r="N180" s="30">
        <v>0.81100000000000005</v>
      </c>
      <c r="O180" s="30">
        <v>0.82799999999999996</v>
      </c>
      <c r="P180" s="30">
        <v>1.206</v>
      </c>
      <c r="Q180" s="30">
        <v>1.1439999999999999</v>
      </c>
      <c r="R180" s="30">
        <v>0.86599999999999999</v>
      </c>
      <c r="S180" s="114">
        <f t="shared" si="15"/>
        <v>12.585999999999999</v>
      </c>
      <c r="T180" s="71"/>
    </row>
    <row r="181" spans="1:20">
      <c r="A181" s="30">
        <f t="shared" si="18"/>
        <v>2013601</v>
      </c>
      <c r="B181" s="30">
        <v>60</v>
      </c>
      <c r="C181" s="30" t="e">
        <f>VLOOKUP(B181,mas!B:C,2,FALSE)</f>
        <v>#N/A</v>
      </c>
      <c r="D181" s="30">
        <v>2013</v>
      </c>
      <c r="E181" s="30">
        <v>1</v>
      </c>
      <c r="F181" s="30" t="str">
        <f>VLOOKUP(E181,mas!G:H,2,FALSE)</f>
        <v>揮発油（ガソリン）</v>
      </c>
      <c r="G181" s="30">
        <v>3.0000000000000001E-3</v>
      </c>
      <c r="H181" s="30">
        <v>0.01</v>
      </c>
      <c r="I181" s="30">
        <v>7.0000000000000001E-3</v>
      </c>
      <c r="J181" s="30">
        <v>1.0999999999999999E-2</v>
      </c>
      <c r="K181" s="30">
        <v>1.0999999999999999E-2</v>
      </c>
      <c r="L181" s="30">
        <v>1.4999999999999999E-2</v>
      </c>
      <c r="M181" s="30">
        <v>1.2E-2</v>
      </c>
      <c r="N181" s="30">
        <v>1.2E-2</v>
      </c>
      <c r="O181" s="30">
        <v>1.2E-2</v>
      </c>
      <c r="P181" s="30">
        <v>1.2999999999999999E-2</v>
      </c>
      <c r="Q181" s="30">
        <v>0.01</v>
      </c>
      <c r="R181" s="30">
        <v>1.0999999999999999E-2</v>
      </c>
      <c r="S181" s="114">
        <f t="shared" si="15"/>
        <v>0.12699999999999997</v>
      </c>
      <c r="T181" s="71"/>
    </row>
    <row r="182" spans="1:20">
      <c r="A182" s="30">
        <f t="shared" si="18"/>
        <v>2013606</v>
      </c>
      <c r="B182" s="30">
        <v>60</v>
      </c>
      <c r="C182" s="30" t="e">
        <f>VLOOKUP(B182,mas!B:C,2,FALSE)</f>
        <v>#N/A</v>
      </c>
      <c r="D182" s="30">
        <v>2013</v>
      </c>
      <c r="E182" s="30">
        <v>6</v>
      </c>
      <c r="F182" s="30" t="str">
        <f>VLOOKUP(E182,mas!G:H,2,FALSE)</f>
        <v>都市ガス（13A）</v>
      </c>
      <c r="G182" s="30">
        <v>3.0000000000000001E-3</v>
      </c>
      <c r="H182" s="30">
        <v>2E-3</v>
      </c>
      <c r="I182" s="30">
        <v>1E-3</v>
      </c>
      <c r="J182" s="30">
        <v>2E-3</v>
      </c>
      <c r="K182" s="30">
        <v>1E-3</v>
      </c>
      <c r="L182" s="30">
        <v>2E-3</v>
      </c>
      <c r="M182" s="30">
        <v>1E-3</v>
      </c>
      <c r="N182" s="30">
        <v>2E-3</v>
      </c>
      <c r="O182" s="30">
        <v>3.0000000000000001E-3</v>
      </c>
      <c r="P182" s="30">
        <v>4.0000000000000001E-3</v>
      </c>
      <c r="Q182" s="30">
        <v>4.0000000000000001E-3</v>
      </c>
      <c r="R182" s="30">
        <v>3.0000000000000001E-3</v>
      </c>
      <c r="S182" s="114">
        <f t="shared" si="15"/>
        <v>2.8000000000000001E-2</v>
      </c>
      <c r="T182" s="71"/>
    </row>
    <row r="183" spans="1:20">
      <c r="A183" s="30">
        <f t="shared" si="18"/>
        <v>2013607</v>
      </c>
      <c r="B183" s="30">
        <v>60</v>
      </c>
      <c r="C183" s="30" t="e">
        <f>VLOOKUP(B183,mas!B:C,2,FALSE)</f>
        <v>#N/A</v>
      </c>
      <c r="D183" s="30">
        <v>2013</v>
      </c>
      <c r="E183" s="30">
        <v>7</v>
      </c>
      <c r="F183" s="30" t="str">
        <f>VLOOKUP(E183,mas!G:H,2,FALSE)</f>
        <v>電　力</v>
      </c>
      <c r="G183" s="30">
        <v>0.4</v>
      </c>
      <c r="H183" s="30">
        <v>0.34799999999999998</v>
      </c>
      <c r="I183" s="30">
        <v>0.26200000000000001</v>
      </c>
      <c r="J183" s="30">
        <v>0.314</v>
      </c>
      <c r="K183" s="30">
        <v>0.53300000000000003</v>
      </c>
      <c r="L183" s="30">
        <v>0.52200000000000002</v>
      </c>
      <c r="M183" s="30">
        <v>0.376</v>
      </c>
      <c r="N183" s="30">
        <v>0.38200000000000001</v>
      </c>
      <c r="O183" s="30">
        <v>0.45700000000000002</v>
      </c>
      <c r="P183" s="30">
        <v>0.745</v>
      </c>
      <c r="Q183" s="30">
        <v>0.63300000000000001</v>
      </c>
      <c r="R183" s="30">
        <v>0.621</v>
      </c>
      <c r="S183" s="114">
        <f t="shared" si="15"/>
        <v>5.593</v>
      </c>
      <c r="T183" s="71"/>
    </row>
    <row r="184" spans="1:20">
      <c r="A184" s="30">
        <f t="shared" si="18"/>
        <v>2013701</v>
      </c>
      <c r="B184" s="30">
        <v>70</v>
      </c>
      <c r="C184" s="30" t="str">
        <f>VLOOKUP(B184,mas!B:C,2,FALSE)</f>
        <v>京都協立病院</v>
      </c>
      <c r="D184" s="30">
        <v>2013</v>
      </c>
      <c r="E184" s="30">
        <v>1</v>
      </c>
      <c r="F184" s="30" t="str">
        <f>VLOOKUP(E184,mas!G:H,2,FALSE)</f>
        <v>揮発油（ガソリン）</v>
      </c>
      <c r="G184" s="30">
        <v>0.20899999999999999</v>
      </c>
      <c r="H184" s="30">
        <v>0.14199999999999999</v>
      </c>
      <c r="I184" s="30">
        <v>0.28899999999999998</v>
      </c>
      <c r="J184" s="30">
        <v>0.22</v>
      </c>
      <c r="K184" s="30">
        <v>0.26</v>
      </c>
      <c r="L184" s="30">
        <v>0.27100000000000002</v>
      </c>
      <c r="M184" s="30">
        <v>0.24399999999999999</v>
      </c>
      <c r="N184" s="30">
        <v>0.249</v>
      </c>
      <c r="O184" s="30">
        <v>0.25</v>
      </c>
      <c r="P184" s="30">
        <v>0.13600000000000001</v>
      </c>
      <c r="Q184" s="30">
        <v>0.24199999999999999</v>
      </c>
      <c r="R184" s="30">
        <v>0.27300000000000002</v>
      </c>
      <c r="S184" s="114">
        <f t="shared" si="15"/>
        <v>2.7850000000000001</v>
      </c>
      <c r="T184" s="71"/>
    </row>
    <row r="185" spans="1:20">
      <c r="A185" s="30">
        <f t="shared" si="18"/>
        <v>2013703</v>
      </c>
      <c r="B185" s="30">
        <v>70</v>
      </c>
      <c r="C185" s="30" t="str">
        <f>VLOOKUP(B185,mas!B:C,2,FALSE)</f>
        <v>京都協立病院</v>
      </c>
      <c r="D185" s="30">
        <v>2013</v>
      </c>
      <c r="E185" s="30">
        <v>3</v>
      </c>
      <c r="F185" s="30" t="str">
        <f>VLOOKUP(E185,mas!G:H,2,FALSE)</f>
        <v>軽　油</v>
      </c>
      <c r="G185" s="30">
        <v>0.222</v>
      </c>
      <c r="H185" s="30">
        <v>0.14299999999999999</v>
      </c>
      <c r="I185" s="30">
        <v>0.218</v>
      </c>
      <c r="J185" s="30">
        <v>0.23699999999999999</v>
      </c>
      <c r="K185" s="30">
        <v>0.22</v>
      </c>
      <c r="L185" s="30">
        <v>0.25600000000000001</v>
      </c>
      <c r="M185" s="30">
        <v>0.20699999999999999</v>
      </c>
      <c r="N185" s="30">
        <v>0.17699999999999999</v>
      </c>
      <c r="O185" s="30">
        <v>0.20799999999999999</v>
      </c>
      <c r="P185" s="30">
        <v>0.17100000000000001</v>
      </c>
      <c r="Q185" s="30">
        <v>0.192</v>
      </c>
      <c r="R185" s="30">
        <v>0.29399999999999998</v>
      </c>
      <c r="S185" s="114">
        <f t="shared" si="15"/>
        <v>2.5450000000000004</v>
      </c>
      <c r="T185" s="71"/>
    </row>
    <row r="186" spans="1:20">
      <c r="A186" s="30">
        <f t="shared" si="18"/>
        <v>2013705</v>
      </c>
      <c r="B186" s="30">
        <v>70</v>
      </c>
      <c r="C186" s="30" t="str">
        <f>VLOOKUP(B186,mas!B:C,2,FALSE)</f>
        <v>京都協立病院</v>
      </c>
      <c r="D186" s="30">
        <v>2013</v>
      </c>
      <c r="E186" s="30">
        <v>5</v>
      </c>
      <c r="F186" s="30" t="str">
        <f>VLOOKUP(E186,mas!G:H,2,FALSE)</f>
        <v>液化石油ガス（LPG)</v>
      </c>
      <c r="G186" s="30">
        <v>2.2000000000000002</v>
      </c>
      <c r="H186" s="30">
        <v>1.883</v>
      </c>
      <c r="I186" s="30">
        <v>3.31</v>
      </c>
      <c r="J186" s="30">
        <v>3.9590000000000001</v>
      </c>
      <c r="K186" s="30">
        <v>5.008</v>
      </c>
      <c r="L186" s="30">
        <v>3.7759999999999998</v>
      </c>
      <c r="M186" s="30">
        <v>2.5459999999999998</v>
      </c>
      <c r="N186" s="30">
        <v>1.9410000000000001</v>
      </c>
      <c r="O186" s="30">
        <v>2.69</v>
      </c>
      <c r="P186" s="30">
        <v>3.3780000000000001</v>
      </c>
      <c r="Q186" s="30">
        <v>3.4470000000000001</v>
      </c>
      <c r="R186" s="30">
        <v>2.7130000000000001</v>
      </c>
      <c r="S186" s="114">
        <f t="shared" ref="S186:S249" si="19">SUM(G186:R186)</f>
        <v>36.850999999999999</v>
      </c>
      <c r="T186" s="71"/>
    </row>
    <row r="187" spans="1:20">
      <c r="A187" s="30">
        <f t="shared" si="18"/>
        <v>2013707</v>
      </c>
      <c r="B187" s="30">
        <v>70</v>
      </c>
      <c r="C187" s="30" t="str">
        <f>VLOOKUP(B187,mas!B:C,2,FALSE)</f>
        <v>京都協立病院</v>
      </c>
      <c r="D187" s="30">
        <v>2013</v>
      </c>
      <c r="E187" s="30">
        <v>7</v>
      </c>
      <c r="F187" s="30" t="str">
        <f>VLOOKUP(E187,mas!G:H,2,FALSE)</f>
        <v>電　力</v>
      </c>
      <c r="G187" s="30">
        <v>52.692</v>
      </c>
      <c r="H187" s="30">
        <v>53.59</v>
      </c>
      <c r="I187" s="30">
        <v>54.393999999999998</v>
      </c>
      <c r="J187" s="30">
        <v>59.999000000000002</v>
      </c>
      <c r="K187" s="30">
        <v>60.546999999999997</v>
      </c>
      <c r="L187" s="30">
        <v>54.066000000000003</v>
      </c>
      <c r="M187" s="30">
        <v>53.96</v>
      </c>
      <c r="N187" s="30">
        <v>52.848999999999997</v>
      </c>
      <c r="O187" s="30">
        <v>56.533999999999999</v>
      </c>
      <c r="P187" s="30">
        <v>57.402000000000001</v>
      </c>
      <c r="Q187" s="30">
        <v>52.555999999999997</v>
      </c>
      <c r="R187" s="30">
        <v>54.082999999999998</v>
      </c>
      <c r="S187" s="114">
        <f t="shared" si="19"/>
        <v>662.67200000000003</v>
      </c>
      <c r="T187" s="71"/>
    </row>
    <row r="188" spans="1:20">
      <c r="A188" s="30">
        <f t="shared" si="18"/>
        <v>2013711</v>
      </c>
      <c r="B188" s="30">
        <v>71</v>
      </c>
      <c r="C188" s="30" t="str">
        <f>VLOOKUP(B188,mas!B:C,2,FALSE)</f>
        <v>あやべ協立診療所</v>
      </c>
      <c r="D188" s="30">
        <v>2013</v>
      </c>
      <c r="E188" s="30">
        <v>1</v>
      </c>
      <c r="F188" s="30" t="str">
        <f>VLOOKUP(E188,mas!G:H,2,FALSE)</f>
        <v>揮発油（ガソリン）</v>
      </c>
      <c r="G188" s="30">
        <v>0.48299999999999998</v>
      </c>
      <c r="H188" s="30">
        <v>0.43099999999999999</v>
      </c>
      <c r="I188" s="30">
        <v>0.52200000000000002</v>
      </c>
      <c r="J188" s="30">
        <v>0.58899999999999997</v>
      </c>
      <c r="K188" s="30">
        <v>0.53200000000000003</v>
      </c>
      <c r="L188" s="30">
        <v>0.48699999999999999</v>
      </c>
      <c r="M188" s="30">
        <v>0.55700000000000005</v>
      </c>
      <c r="N188" s="30">
        <v>0.51500000000000001</v>
      </c>
      <c r="O188" s="30">
        <v>0.49299999999999999</v>
      </c>
      <c r="P188" s="30">
        <v>0.59199999999999997</v>
      </c>
      <c r="Q188" s="30">
        <v>0.46200000000000002</v>
      </c>
      <c r="R188" s="30">
        <v>0.50900000000000001</v>
      </c>
      <c r="S188" s="114">
        <f t="shared" si="19"/>
        <v>6.1719999999999997</v>
      </c>
      <c r="T188" s="71"/>
    </row>
    <row r="189" spans="1:20">
      <c r="A189" s="30">
        <f t="shared" ref="A189:A215" si="20">D189*1000+B189*10+E189</f>
        <v>2013712</v>
      </c>
      <c r="B189" s="30">
        <v>71</v>
      </c>
      <c r="C189" s="30" t="str">
        <f>VLOOKUP(B189,mas!B:C,2,FALSE)</f>
        <v>あやべ協立診療所</v>
      </c>
      <c r="D189" s="30">
        <v>2013</v>
      </c>
      <c r="E189" s="30">
        <v>2</v>
      </c>
      <c r="F189" s="30" t="str">
        <f>VLOOKUP(E189,mas!G:H,2,FALSE)</f>
        <v>灯　油</v>
      </c>
      <c r="G189" s="30">
        <v>0.11700000000000001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0.24299999999999999</v>
      </c>
      <c r="O189" s="30">
        <v>0.18099999999999999</v>
      </c>
      <c r="P189" s="30">
        <v>0.378</v>
      </c>
      <c r="Q189" s="30">
        <v>0.4</v>
      </c>
      <c r="R189" s="30">
        <v>0.22600000000000001</v>
      </c>
      <c r="S189" s="114">
        <f t="shared" si="19"/>
        <v>1.5449999999999999</v>
      </c>
      <c r="T189" s="71"/>
    </row>
    <row r="190" spans="1:20">
      <c r="A190" s="30">
        <f t="shared" si="20"/>
        <v>2013713</v>
      </c>
      <c r="B190" s="30">
        <v>71</v>
      </c>
      <c r="C190" s="30" t="str">
        <f>VLOOKUP(B190,mas!B:C,2,FALSE)</f>
        <v>あやべ協立診療所</v>
      </c>
      <c r="D190" s="30">
        <v>2013</v>
      </c>
      <c r="E190" s="30">
        <v>3</v>
      </c>
      <c r="F190" s="30" t="str">
        <f>VLOOKUP(E190,mas!G:H,2,FALSE)</f>
        <v>軽　油</v>
      </c>
      <c r="G190" s="30">
        <v>0.26</v>
      </c>
      <c r="H190" s="30">
        <v>0.23899999999999999</v>
      </c>
      <c r="I190" s="30">
        <v>0.189</v>
      </c>
      <c r="J190" s="30">
        <v>0.28100000000000003</v>
      </c>
      <c r="K190" s="30">
        <v>0.25600000000000001</v>
      </c>
      <c r="L190" s="30">
        <v>0.30099999999999999</v>
      </c>
      <c r="M190" s="30">
        <v>9.9000000000000005E-2</v>
      </c>
      <c r="N190" s="30">
        <v>7.0999999999999994E-2</v>
      </c>
      <c r="O190" s="30">
        <v>8.6999999999999994E-2</v>
      </c>
      <c r="P190" s="30">
        <v>7.9000000000000001E-2</v>
      </c>
      <c r="Q190" s="30">
        <v>0.08</v>
      </c>
      <c r="R190" s="30">
        <v>0.10199999999999999</v>
      </c>
      <c r="S190" s="114">
        <f t="shared" si="19"/>
        <v>2.044</v>
      </c>
      <c r="T190" s="71"/>
    </row>
    <row r="191" spans="1:20">
      <c r="A191" s="30">
        <f t="shared" si="20"/>
        <v>2013714</v>
      </c>
      <c r="B191" s="30">
        <v>71</v>
      </c>
      <c r="C191" s="30" t="str">
        <f>VLOOKUP(B191,mas!B:C,2,FALSE)</f>
        <v>あやべ協立診療所</v>
      </c>
      <c r="D191" s="30">
        <v>2013</v>
      </c>
      <c r="E191" s="30">
        <v>4</v>
      </c>
      <c r="F191" s="30" t="str">
        <f>VLOOKUP(E191,mas!G:H,2,FALSE)</f>
        <v>Ａ重油</v>
      </c>
      <c r="G191" s="30">
        <v>1.3</v>
      </c>
      <c r="H191" s="30">
        <v>0.8</v>
      </c>
      <c r="I191" s="30">
        <v>0</v>
      </c>
      <c r="J191" s="30">
        <v>0</v>
      </c>
      <c r="K191" s="30">
        <v>0</v>
      </c>
      <c r="L191" s="30">
        <v>0</v>
      </c>
      <c r="M191" s="30">
        <v>0.9</v>
      </c>
      <c r="N191" s="30">
        <v>2.7</v>
      </c>
      <c r="O191" s="30">
        <v>4.8</v>
      </c>
      <c r="P191" s="30">
        <v>5.7</v>
      </c>
      <c r="Q191" s="30">
        <v>3.5</v>
      </c>
      <c r="R191" s="30">
        <v>5.5</v>
      </c>
      <c r="S191" s="114">
        <f t="shared" si="19"/>
        <v>25.2</v>
      </c>
      <c r="T191" s="71"/>
    </row>
    <row r="192" spans="1:20">
      <c r="A192" s="30">
        <f t="shared" si="20"/>
        <v>2013715</v>
      </c>
      <c r="B192" s="30">
        <v>71</v>
      </c>
      <c r="C192" s="30" t="str">
        <f>VLOOKUP(B192,mas!B:C,2,FALSE)</f>
        <v>あやべ協立診療所</v>
      </c>
      <c r="D192" s="30">
        <v>2013</v>
      </c>
      <c r="E192" s="30">
        <v>5</v>
      </c>
      <c r="F192" s="30" t="str">
        <f>VLOOKUP(E192,mas!G:H,2,FALSE)</f>
        <v>液化石油ガス（LPG)</v>
      </c>
      <c r="G192" s="30">
        <v>0.11899999999999999</v>
      </c>
      <c r="H192" s="30">
        <v>0.106</v>
      </c>
      <c r="I192" s="30">
        <v>9.4E-2</v>
      </c>
      <c r="J192" s="30">
        <v>8.3000000000000004E-2</v>
      </c>
      <c r="K192" s="30">
        <v>6.2E-2</v>
      </c>
      <c r="L192" s="30">
        <v>6.5000000000000002E-2</v>
      </c>
      <c r="M192" s="30">
        <v>8.2000000000000003E-2</v>
      </c>
      <c r="N192" s="30">
        <v>0.104</v>
      </c>
      <c r="O192" s="30">
        <v>0.11700000000000001</v>
      </c>
      <c r="P192" s="30">
        <v>0.11600000000000001</v>
      </c>
      <c r="Q192" s="30">
        <v>0.13</v>
      </c>
      <c r="R192" s="30">
        <v>0.121</v>
      </c>
      <c r="S192" s="114">
        <f t="shared" si="19"/>
        <v>1.1989999999999998</v>
      </c>
      <c r="T192" s="71"/>
    </row>
    <row r="193" spans="1:20">
      <c r="A193" s="30">
        <f t="shared" si="20"/>
        <v>2013717</v>
      </c>
      <c r="B193" s="30">
        <v>71</v>
      </c>
      <c r="C193" s="30" t="str">
        <f>VLOOKUP(B193,mas!B:C,2,FALSE)</f>
        <v>あやべ協立診療所</v>
      </c>
      <c r="D193" s="30">
        <v>2013</v>
      </c>
      <c r="E193" s="30">
        <v>7</v>
      </c>
      <c r="F193" s="30" t="str">
        <f>VLOOKUP(E193,mas!G:H,2,FALSE)</f>
        <v>電　力</v>
      </c>
      <c r="G193" s="30">
        <v>12.98</v>
      </c>
      <c r="H193" s="30">
        <v>6.6989999999999998</v>
      </c>
      <c r="I193" s="30">
        <v>9.3190000000000008</v>
      </c>
      <c r="J193" s="30">
        <v>17.198</v>
      </c>
      <c r="K193" s="30">
        <v>23.056000000000001</v>
      </c>
      <c r="L193" s="30">
        <v>17.965</v>
      </c>
      <c r="M193" s="30">
        <v>14.138999999999999</v>
      </c>
      <c r="N193" s="30">
        <v>11.146000000000001</v>
      </c>
      <c r="O193" s="30">
        <v>13.884</v>
      </c>
      <c r="P193" s="30">
        <v>12.601000000000001</v>
      </c>
      <c r="Q193" s="30">
        <v>14.05</v>
      </c>
      <c r="R193" s="30">
        <v>13.044</v>
      </c>
      <c r="S193" s="114">
        <f t="shared" si="19"/>
        <v>166.08100000000005</v>
      </c>
      <c r="T193" s="71"/>
    </row>
    <row r="194" spans="1:20">
      <c r="A194" s="30">
        <f t="shared" si="20"/>
        <v>2013721</v>
      </c>
      <c r="B194" s="30">
        <v>72</v>
      </c>
      <c r="C194" s="30" t="str">
        <f>VLOOKUP(B194,mas!B:C,2,FALSE)</f>
        <v>まいづる協立診療所</v>
      </c>
      <c r="D194" s="30">
        <v>2013</v>
      </c>
      <c r="E194" s="30">
        <v>1</v>
      </c>
      <c r="F194" s="30" t="str">
        <f>VLOOKUP(E194,mas!G:H,2,FALSE)</f>
        <v>揮発油（ガソリン）</v>
      </c>
      <c r="G194" s="30">
        <v>0.19400000000000001</v>
      </c>
      <c r="H194" s="30">
        <v>0.14699999999999999</v>
      </c>
      <c r="I194" s="30">
        <v>0.19600000000000001</v>
      </c>
      <c r="J194" s="30">
        <v>0.2</v>
      </c>
      <c r="K194" s="30">
        <v>0.217</v>
      </c>
      <c r="L194" s="30">
        <v>0.24199999999999999</v>
      </c>
      <c r="M194" s="30">
        <v>0.215</v>
      </c>
      <c r="N194" s="30">
        <v>0.16300000000000001</v>
      </c>
      <c r="O194" s="30">
        <v>0.245</v>
      </c>
      <c r="P194" s="30">
        <v>0.184</v>
      </c>
      <c r="Q194" s="30">
        <v>0.23400000000000001</v>
      </c>
      <c r="R194" s="30">
        <v>0.14799999999999999</v>
      </c>
      <c r="S194" s="114">
        <f t="shared" si="19"/>
        <v>2.3850000000000002</v>
      </c>
      <c r="T194" s="71"/>
    </row>
    <row r="195" spans="1:20">
      <c r="A195" s="30">
        <f t="shared" si="20"/>
        <v>2013723</v>
      </c>
      <c r="B195" s="30">
        <v>72</v>
      </c>
      <c r="C195" s="30" t="str">
        <f>VLOOKUP(B195,mas!B:C,2,FALSE)</f>
        <v>まいづる協立診療所</v>
      </c>
      <c r="D195" s="30">
        <v>2013</v>
      </c>
      <c r="E195" s="30">
        <v>3</v>
      </c>
      <c r="F195" s="30" t="str">
        <f>VLOOKUP(E195,mas!G:H,2,FALSE)</f>
        <v>軽　油</v>
      </c>
      <c r="G195" s="30">
        <v>1.4999999999999999E-2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2.5999999999999999E-2</v>
      </c>
      <c r="O195" s="30">
        <v>0</v>
      </c>
      <c r="P195" s="30">
        <v>0</v>
      </c>
      <c r="Q195" s="30">
        <v>0</v>
      </c>
      <c r="R195" s="30">
        <v>0</v>
      </c>
      <c r="S195" s="114">
        <f t="shared" si="19"/>
        <v>4.0999999999999995E-2</v>
      </c>
      <c r="T195" s="71"/>
    </row>
    <row r="196" spans="1:20">
      <c r="A196" s="30">
        <f t="shared" si="20"/>
        <v>2013725</v>
      </c>
      <c r="B196" s="30">
        <v>72</v>
      </c>
      <c r="C196" s="30" t="str">
        <f>VLOOKUP(B196,mas!B:C,2,FALSE)</f>
        <v>まいづる協立診療所</v>
      </c>
      <c r="D196" s="30">
        <v>2013</v>
      </c>
      <c r="E196" s="30">
        <v>5</v>
      </c>
      <c r="F196" s="30" t="str">
        <f>VLOOKUP(E196,mas!G:H,2,FALSE)</f>
        <v>液化石油ガス（LPG)</v>
      </c>
      <c r="G196" s="30">
        <v>9.8000000000000004E-2</v>
      </c>
      <c r="H196" s="30">
        <v>6.4000000000000001E-2</v>
      </c>
      <c r="I196" s="30">
        <v>5.3999999999999999E-2</v>
      </c>
      <c r="J196" s="30">
        <v>9.5000000000000001E-2</v>
      </c>
      <c r="K196" s="30">
        <v>0.128</v>
      </c>
      <c r="L196" s="30">
        <v>0.11799999999999999</v>
      </c>
      <c r="M196" s="30">
        <v>0.06</v>
      </c>
      <c r="N196" s="30">
        <v>3.4000000000000002E-2</v>
      </c>
      <c r="O196" s="30">
        <v>0.10299999999999999</v>
      </c>
      <c r="P196" s="30">
        <v>0.13</v>
      </c>
      <c r="Q196" s="30">
        <v>0.16800000000000001</v>
      </c>
      <c r="R196" s="30">
        <v>0.13200000000000001</v>
      </c>
      <c r="S196" s="114">
        <f t="shared" si="19"/>
        <v>1.1840000000000002</v>
      </c>
      <c r="T196" s="71"/>
    </row>
    <row r="197" spans="1:20">
      <c r="A197" s="30">
        <f t="shared" si="20"/>
        <v>2013727</v>
      </c>
      <c r="B197" s="30">
        <v>72</v>
      </c>
      <c r="C197" s="30" t="str">
        <f>VLOOKUP(B197,mas!B:C,2,FALSE)</f>
        <v>まいづる協立診療所</v>
      </c>
      <c r="D197" s="30">
        <v>2013</v>
      </c>
      <c r="E197" s="30">
        <v>7</v>
      </c>
      <c r="F197" s="30" t="str">
        <f>VLOOKUP(E197,mas!G:H,2,FALSE)</f>
        <v>電　力</v>
      </c>
      <c r="G197" s="30">
        <v>3.4710000000000001</v>
      </c>
      <c r="H197" s="30">
        <v>2.77</v>
      </c>
      <c r="I197" s="30">
        <v>3.452</v>
      </c>
      <c r="J197" s="30">
        <v>4.6719999999999997</v>
      </c>
      <c r="K197" s="30">
        <v>4.0880000000000001</v>
      </c>
      <c r="L197" s="30">
        <v>3.202</v>
      </c>
      <c r="M197" s="30">
        <v>3.0870000000000002</v>
      </c>
      <c r="N197" s="30">
        <v>3.1930000000000001</v>
      </c>
      <c r="O197" s="30">
        <v>3.89</v>
      </c>
      <c r="P197" s="30">
        <v>3.6970000000000001</v>
      </c>
      <c r="Q197" s="30">
        <v>3.6760000000000002</v>
      </c>
      <c r="R197" s="30">
        <v>3.488</v>
      </c>
      <c r="S197" s="114">
        <f t="shared" si="19"/>
        <v>42.686000000000007</v>
      </c>
      <c r="T197" s="71"/>
    </row>
    <row r="198" spans="1:20">
      <c r="A198" s="30">
        <f t="shared" si="20"/>
        <v>2013731</v>
      </c>
      <c r="B198" s="30">
        <v>73</v>
      </c>
      <c r="C198" s="30" t="str">
        <f>VLOOKUP(B198,mas!B:C,2,FALSE)</f>
        <v>たんご協立診療所</v>
      </c>
      <c r="D198" s="30">
        <v>2013</v>
      </c>
      <c r="E198" s="30">
        <v>1</v>
      </c>
      <c r="F198" s="30" t="str">
        <f>VLOOKUP(E198,mas!G:H,2,FALSE)</f>
        <v>揮発油（ガソリン）</v>
      </c>
      <c r="G198" s="30">
        <v>3.6999999999999998E-2</v>
      </c>
      <c r="H198" s="30">
        <v>1.7999999999999999E-2</v>
      </c>
      <c r="I198" s="30">
        <v>2.3E-2</v>
      </c>
      <c r="J198" s="30">
        <v>2.3E-2</v>
      </c>
      <c r="K198" s="30">
        <v>4.8000000000000001E-2</v>
      </c>
      <c r="L198" s="30">
        <v>2.4E-2</v>
      </c>
      <c r="M198" s="30">
        <v>2.4E-2</v>
      </c>
      <c r="N198" s="30">
        <v>2.5000000000000001E-2</v>
      </c>
      <c r="O198" s="30">
        <v>2.5999999999999999E-2</v>
      </c>
      <c r="P198" s="30">
        <v>1.9E-2</v>
      </c>
      <c r="Q198" s="30">
        <v>1.6E-2</v>
      </c>
      <c r="R198" s="30">
        <v>1.9E-2</v>
      </c>
      <c r="S198" s="114">
        <f t="shared" si="19"/>
        <v>0.30199999999999999</v>
      </c>
      <c r="T198" s="71"/>
    </row>
    <row r="199" spans="1:20">
      <c r="A199" s="30">
        <f t="shared" si="20"/>
        <v>2013732</v>
      </c>
      <c r="B199" s="30">
        <v>73</v>
      </c>
      <c r="C199" s="30" t="str">
        <f>VLOOKUP(B199,mas!B:C,2,FALSE)</f>
        <v>たんご協立診療所</v>
      </c>
      <c r="D199" s="30">
        <v>2013</v>
      </c>
      <c r="E199" s="30">
        <v>2</v>
      </c>
      <c r="F199" s="30" t="str">
        <f>VLOOKUP(E199,mas!G:H,2,FALSE)</f>
        <v>灯　油</v>
      </c>
      <c r="G199" s="30">
        <v>0.23</v>
      </c>
      <c r="H199" s="30">
        <v>0.21</v>
      </c>
      <c r="I199" s="30">
        <v>0</v>
      </c>
      <c r="J199" s="30">
        <v>0.77</v>
      </c>
      <c r="K199" s="30">
        <v>1.087</v>
      </c>
      <c r="L199" s="30">
        <v>0.24</v>
      </c>
      <c r="M199" s="30">
        <v>0.2</v>
      </c>
      <c r="N199" s="30">
        <v>0.25</v>
      </c>
      <c r="O199" s="30">
        <v>0.95</v>
      </c>
      <c r="P199" s="30">
        <v>0.7</v>
      </c>
      <c r="Q199" s="30">
        <v>0.91</v>
      </c>
      <c r="R199" s="30">
        <v>0.64</v>
      </c>
      <c r="S199" s="114">
        <f t="shared" si="19"/>
        <v>6.1870000000000003</v>
      </c>
      <c r="T199" s="71"/>
    </row>
    <row r="200" spans="1:20">
      <c r="A200" s="30">
        <f t="shared" si="20"/>
        <v>2013735</v>
      </c>
      <c r="B200" s="30">
        <v>73</v>
      </c>
      <c r="C200" s="30" t="str">
        <f>VLOOKUP(B200,mas!B:C,2,FALSE)</f>
        <v>たんご協立診療所</v>
      </c>
      <c r="D200" s="30">
        <v>2013</v>
      </c>
      <c r="E200" s="30">
        <v>5</v>
      </c>
      <c r="F200" s="30" t="str">
        <f>VLOOKUP(E200,mas!G:H,2,FALSE)</f>
        <v>液化石油ガス（LPG)</v>
      </c>
      <c r="G200" s="30">
        <v>1.4999999999999999E-2</v>
      </c>
      <c r="H200" s="30">
        <v>1.0999999999999999E-2</v>
      </c>
      <c r="I200" s="30">
        <v>0.01</v>
      </c>
      <c r="J200" s="30">
        <v>8.0000000000000002E-3</v>
      </c>
      <c r="K200" s="30">
        <v>8.0000000000000002E-3</v>
      </c>
      <c r="L200" s="30">
        <v>8.0000000000000002E-3</v>
      </c>
      <c r="M200" s="30">
        <v>7.0000000000000001E-3</v>
      </c>
      <c r="N200" s="30">
        <v>1.0999999999999999E-2</v>
      </c>
      <c r="O200" s="30">
        <v>1.2999999999999999E-2</v>
      </c>
      <c r="P200" s="30">
        <v>1.0999999999999999E-2</v>
      </c>
      <c r="Q200" s="30">
        <v>1.4999999999999999E-2</v>
      </c>
      <c r="R200" s="30">
        <v>1.4E-2</v>
      </c>
      <c r="S200" s="114">
        <f t="shared" si="19"/>
        <v>0.13100000000000001</v>
      </c>
      <c r="T200" s="71"/>
    </row>
    <row r="201" spans="1:20">
      <c r="A201" s="30">
        <f t="shared" si="20"/>
        <v>2013737</v>
      </c>
      <c r="B201" s="30">
        <v>73</v>
      </c>
      <c r="C201" s="30" t="str">
        <f>VLOOKUP(B201,mas!B:C,2,FALSE)</f>
        <v>たんご協立診療所</v>
      </c>
      <c r="D201" s="30">
        <v>2013</v>
      </c>
      <c r="E201" s="30">
        <v>7</v>
      </c>
      <c r="F201" s="30" t="str">
        <f>VLOOKUP(E201,mas!G:H,2,FALSE)</f>
        <v>電　力</v>
      </c>
      <c r="G201" s="30">
        <v>2.774</v>
      </c>
      <c r="H201" s="30">
        <v>2.9420000000000002</v>
      </c>
      <c r="I201" s="30">
        <v>2.6080000000000001</v>
      </c>
      <c r="J201" s="30">
        <v>2.976</v>
      </c>
      <c r="K201" s="30">
        <v>3.5950000000000002</v>
      </c>
      <c r="L201" s="30">
        <v>2.9039999999999999</v>
      </c>
      <c r="M201" s="30">
        <v>2.7010000000000001</v>
      </c>
      <c r="N201" s="30">
        <v>3.294</v>
      </c>
      <c r="O201" s="30">
        <v>3.3029999999999999</v>
      </c>
      <c r="P201" s="30">
        <v>3.8250000000000002</v>
      </c>
      <c r="Q201" s="30">
        <v>3.492</v>
      </c>
      <c r="R201" s="30">
        <v>3.1469999999999998</v>
      </c>
      <c r="S201" s="114">
        <f t="shared" si="19"/>
        <v>37.561</v>
      </c>
      <c r="T201" s="71"/>
    </row>
    <row r="202" spans="1:20">
      <c r="A202" s="30">
        <f t="shared" si="20"/>
        <v>2013741</v>
      </c>
      <c r="B202" s="30">
        <v>74</v>
      </c>
      <c r="C202" s="30" t="str">
        <f>VLOOKUP(B202,mas!B:C,2,FALSE)</f>
        <v>在宅ケアＳＴげんき</v>
      </c>
      <c r="D202" s="30">
        <v>2013</v>
      </c>
      <c r="E202" s="30">
        <v>1</v>
      </c>
      <c r="F202" s="30" t="str">
        <f>VLOOKUP(E202,mas!G:H,2,FALSE)</f>
        <v>揮発油（ガソリン）</v>
      </c>
      <c r="G202" s="30">
        <v>0.33900000000000002</v>
      </c>
      <c r="H202" s="30">
        <v>0.317</v>
      </c>
      <c r="I202" s="30">
        <v>0.35099999999999998</v>
      </c>
      <c r="J202" s="30">
        <v>0.41599999999999998</v>
      </c>
      <c r="K202" s="30">
        <v>0.443</v>
      </c>
      <c r="L202" s="30">
        <v>0.375</v>
      </c>
      <c r="M202" s="30">
        <v>0.38200000000000001</v>
      </c>
      <c r="N202" s="30">
        <v>0.36699999999999999</v>
      </c>
      <c r="O202" s="30">
        <v>0.36899999999999999</v>
      </c>
      <c r="P202" s="30">
        <v>0.31</v>
      </c>
      <c r="Q202" s="30">
        <v>0.28599999999999998</v>
      </c>
      <c r="R202" s="30">
        <v>0.34899999999999998</v>
      </c>
      <c r="S202" s="114">
        <f t="shared" si="19"/>
        <v>4.3040000000000003</v>
      </c>
      <c r="T202" s="71"/>
    </row>
    <row r="203" spans="1:20">
      <c r="A203" s="30">
        <f t="shared" si="20"/>
        <v>2013761</v>
      </c>
      <c r="B203" s="30">
        <v>76</v>
      </c>
      <c r="C203" s="30" t="str">
        <f>VLOOKUP(B203,mas!B:C,2,FALSE)</f>
        <v>訪問看護ＳＴゆたかの</v>
      </c>
      <c r="D203" s="30">
        <v>2013</v>
      </c>
      <c r="E203" s="30">
        <v>1</v>
      </c>
      <c r="F203" s="30" t="str">
        <f>VLOOKUP(E203,mas!G:H,2,FALSE)</f>
        <v>揮発油（ガソリン）</v>
      </c>
      <c r="G203" s="30">
        <v>0.20699999999999999</v>
      </c>
      <c r="H203" s="30">
        <v>0.188</v>
      </c>
      <c r="I203" s="30">
        <v>0.20499999999999999</v>
      </c>
      <c r="J203" s="30">
        <v>0.20599999999999999</v>
      </c>
      <c r="K203" s="30">
        <v>0.189</v>
      </c>
      <c r="L203" s="30">
        <v>0.248</v>
      </c>
      <c r="M203" s="30">
        <v>0.19500000000000001</v>
      </c>
      <c r="N203" s="30">
        <v>0.20300000000000001</v>
      </c>
      <c r="O203" s="30">
        <v>0.17699999999999999</v>
      </c>
      <c r="P203" s="30">
        <v>0.188</v>
      </c>
      <c r="Q203" s="30">
        <v>0.215</v>
      </c>
      <c r="R203" s="30">
        <v>0.18</v>
      </c>
      <c r="S203" s="114">
        <f t="shared" si="19"/>
        <v>2.4010000000000002</v>
      </c>
      <c r="T203" s="71"/>
    </row>
    <row r="204" spans="1:20">
      <c r="A204" s="30">
        <f t="shared" si="20"/>
        <v>2013762</v>
      </c>
      <c r="B204" s="30">
        <v>76</v>
      </c>
      <c r="C204" s="30" t="str">
        <f>VLOOKUP(B204,mas!B:C,2,FALSE)</f>
        <v>訪問看護ＳＴゆたかの</v>
      </c>
      <c r="D204" s="30">
        <v>2013</v>
      </c>
      <c r="E204" s="30">
        <v>2</v>
      </c>
      <c r="F204" s="30" t="str">
        <f>VLOOKUP(E204,mas!G:H,2,FALSE)</f>
        <v>灯　油</v>
      </c>
      <c r="G204" s="30">
        <v>1.7999999999999999E-2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0.09</v>
      </c>
      <c r="P204" s="30">
        <v>7.1999999999999995E-2</v>
      </c>
      <c r="Q204" s="30">
        <v>7.0999999999999994E-2</v>
      </c>
      <c r="R204" s="30">
        <v>3.5999999999999997E-2</v>
      </c>
      <c r="S204" s="114">
        <f t="shared" si="19"/>
        <v>0.28699999999999998</v>
      </c>
      <c r="T204" s="71"/>
    </row>
    <row r="205" spans="1:20">
      <c r="A205" s="30">
        <f t="shared" si="20"/>
        <v>2013765</v>
      </c>
      <c r="B205" s="30">
        <v>76</v>
      </c>
      <c r="C205" s="30" t="str">
        <f>VLOOKUP(B205,mas!B:C,2,FALSE)</f>
        <v>訪問看護ＳＴゆたかの</v>
      </c>
      <c r="D205" s="30">
        <v>2013</v>
      </c>
      <c r="E205" s="30">
        <v>5</v>
      </c>
      <c r="F205" s="30" t="str">
        <f>VLOOKUP(E205,mas!G:H,2,FALSE)</f>
        <v>液化石油ガス（LPG)</v>
      </c>
      <c r="G205" s="30">
        <v>7.0000000000000001E-3</v>
      </c>
      <c r="H205" s="30">
        <v>6.0000000000000001E-3</v>
      </c>
      <c r="I205" s="30">
        <v>4.0000000000000001E-3</v>
      </c>
      <c r="J205" s="30">
        <v>2E-3</v>
      </c>
      <c r="K205" s="30">
        <v>1E-3</v>
      </c>
      <c r="L205" s="30">
        <v>2E-3</v>
      </c>
      <c r="M205" s="30">
        <v>2E-3</v>
      </c>
      <c r="N205" s="30">
        <v>5.0000000000000001E-3</v>
      </c>
      <c r="O205" s="30">
        <v>6.0000000000000001E-3</v>
      </c>
      <c r="P205" s="30">
        <v>6.0000000000000001E-3</v>
      </c>
      <c r="Q205" s="30">
        <v>8.0000000000000002E-3</v>
      </c>
      <c r="R205" s="30">
        <v>7.0000000000000001E-3</v>
      </c>
      <c r="S205" s="114">
        <f t="shared" si="19"/>
        <v>5.6000000000000008E-2</v>
      </c>
      <c r="T205" s="71"/>
    </row>
    <row r="206" spans="1:20">
      <c r="A206" s="30">
        <f t="shared" si="20"/>
        <v>2013767</v>
      </c>
      <c r="B206" s="30">
        <v>76</v>
      </c>
      <c r="C206" s="30" t="str">
        <f>VLOOKUP(B206,mas!B:C,2,FALSE)</f>
        <v>訪問看護ＳＴゆたかの</v>
      </c>
      <c r="D206" s="30">
        <v>2013</v>
      </c>
      <c r="E206" s="30">
        <v>7</v>
      </c>
      <c r="F206" s="30" t="str">
        <f>VLOOKUP(E206,mas!G:H,2,FALSE)</f>
        <v>電　力</v>
      </c>
      <c r="G206" s="30">
        <v>0.64700000000000002</v>
      </c>
      <c r="H206" s="30">
        <v>0.52</v>
      </c>
      <c r="I206" s="30">
        <v>0.246</v>
      </c>
      <c r="J206" s="30">
        <v>0.39300000000000002</v>
      </c>
      <c r="K206" s="30">
        <v>0.77900000000000003</v>
      </c>
      <c r="L206" s="30">
        <v>0.74099999999999999</v>
      </c>
      <c r="M206" s="30">
        <v>0.35599999999999998</v>
      </c>
      <c r="N206" s="30">
        <v>0.373</v>
      </c>
      <c r="O206" s="30">
        <v>0.76100000000000001</v>
      </c>
      <c r="P206" s="30">
        <v>0.79600000000000004</v>
      </c>
      <c r="Q206" s="30">
        <v>0.86099999999999999</v>
      </c>
      <c r="R206" s="30">
        <v>0.77400000000000002</v>
      </c>
      <c r="S206" s="114">
        <f t="shared" si="19"/>
        <v>7.2469999999999999</v>
      </c>
      <c r="T206" s="71"/>
    </row>
    <row r="207" spans="1:20">
      <c r="A207" s="30">
        <f t="shared" si="20"/>
        <v>2013771</v>
      </c>
      <c r="B207" s="30">
        <v>77</v>
      </c>
      <c r="C207" s="30" t="str">
        <f>VLOOKUP(B207,mas!B:C,2,FALSE)</f>
        <v>ほっとＳＴきぼう</v>
      </c>
      <c r="D207" s="30">
        <v>2013</v>
      </c>
      <c r="E207" s="30">
        <v>1</v>
      </c>
      <c r="F207" s="30" t="str">
        <f>VLOOKUP(E207,mas!G:H,2,FALSE)</f>
        <v>揮発油（ガソリン）</v>
      </c>
      <c r="G207" s="30">
        <v>0.47</v>
      </c>
      <c r="H207" s="30">
        <v>0.23</v>
      </c>
      <c r="I207" s="30">
        <v>0.46</v>
      </c>
      <c r="J207" s="30">
        <v>0.48</v>
      </c>
      <c r="K207" s="30">
        <v>0.47</v>
      </c>
      <c r="L207" s="30">
        <v>0.49</v>
      </c>
      <c r="M207" s="30">
        <v>0.23</v>
      </c>
      <c r="N207" s="30">
        <v>0.46</v>
      </c>
      <c r="O207" s="30">
        <v>0.46</v>
      </c>
      <c r="P207" s="30">
        <v>0.45</v>
      </c>
      <c r="Q207" s="30">
        <v>0.23</v>
      </c>
      <c r="R207" s="30">
        <v>0.46</v>
      </c>
      <c r="S207" s="114">
        <f t="shared" si="19"/>
        <v>4.8899999999999997</v>
      </c>
      <c r="T207" s="71"/>
    </row>
    <row r="208" spans="1:20">
      <c r="A208" s="30">
        <f t="shared" si="20"/>
        <v>2013772</v>
      </c>
      <c r="B208" s="30">
        <v>77</v>
      </c>
      <c r="C208" s="30" t="str">
        <f>VLOOKUP(B208,mas!B:C,2,FALSE)</f>
        <v>ほっとＳＴきぼう</v>
      </c>
      <c r="D208" s="30">
        <v>2013</v>
      </c>
      <c r="E208" s="30">
        <v>2</v>
      </c>
      <c r="F208" s="30" t="str">
        <f>VLOOKUP(E208,mas!G:H,2,FALSE)</f>
        <v>灯　油</v>
      </c>
      <c r="O208" s="30">
        <v>9.2999999999999999E-2</v>
      </c>
      <c r="P208" s="30">
        <v>5.3999999999999999E-2</v>
      </c>
      <c r="Q208" s="30">
        <v>0.109</v>
      </c>
      <c r="R208" s="30">
        <v>7.3999999999999996E-2</v>
      </c>
      <c r="S208" s="114">
        <f t="shared" si="19"/>
        <v>0.33</v>
      </c>
      <c r="T208" s="71"/>
    </row>
    <row r="209" spans="1:20">
      <c r="A209" s="30">
        <f t="shared" si="20"/>
        <v>2013775</v>
      </c>
      <c r="B209" s="30">
        <v>77</v>
      </c>
      <c r="C209" s="30" t="str">
        <f>VLOOKUP(B209,mas!B:C,2,FALSE)</f>
        <v>ほっとＳＴきぼう</v>
      </c>
      <c r="D209" s="30">
        <v>2013</v>
      </c>
      <c r="E209" s="30">
        <v>5</v>
      </c>
      <c r="F209" s="30" t="str">
        <f>VLOOKUP(E209,mas!G:H,2,FALSE)</f>
        <v>液化石油ガス（LPG)</v>
      </c>
      <c r="G209" s="30">
        <v>2E-3</v>
      </c>
      <c r="H209" s="30">
        <v>3.0000000000000001E-3</v>
      </c>
      <c r="I209" s="30">
        <v>2E-3</v>
      </c>
      <c r="J209" s="30">
        <v>2E-3</v>
      </c>
      <c r="K209" s="30">
        <v>2E-3</v>
      </c>
      <c r="L209" s="30">
        <v>1E-3</v>
      </c>
      <c r="M209" s="30">
        <v>1E-3</v>
      </c>
      <c r="N209" s="30">
        <v>1E-3</v>
      </c>
      <c r="O209" s="30">
        <v>2E-3</v>
      </c>
      <c r="P209" s="30">
        <v>2E-3</v>
      </c>
      <c r="Q209" s="30">
        <v>2E-3</v>
      </c>
      <c r="R209" s="30">
        <v>2E-3</v>
      </c>
      <c r="S209" s="114">
        <f t="shared" si="19"/>
        <v>2.2000000000000006E-2</v>
      </c>
      <c r="T209" s="71"/>
    </row>
    <row r="210" spans="1:20">
      <c r="A210" s="30">
        <f t="shared" si="20"/>
        <v>2013777</v>
      </c>
      <c r="B210" s="30">
        <v>77</v>
      </c>
      <c r="C210" s="30" t="str">
        <f>VLOOKUP(B210,mas!B:C,2,FALSE)</f>
        <v>ほっとＳＴきぼう</v>
      </c>
      <c r="D210" s="30">
        <v>2013</v>
      </c>
      <c r="E210" s="30">
        <v>7</v>
      </c>
      <c r="F210" s="30" t="str">
        <f>VLOOKUP(E210,mas!G:H,2,FALSE)</f>
        <v>電　力</v>
      </c>
      <c r="G210" s="30">
        <v>0.97899999999999998</v>
      </c>
      <c r="H210" s="30">
        <v>0.84499999999999997</v>
      </c>
      <c r="I210" s="30">
        <v>0.71099999999999997</v>
      </c>
      <c r="J210" s="30">
        <v>0.66300000000000003</v>
      </c>
      <c r="K210" s="30">
        <v>0.94399999999999995</v>
      </c>
      <c r="L210" s="30">
        <v>1.37</v>
      </c>
      <c r="M210" s="30">
        <v>0.57699999999999996</v>
      </c>
      <c r="N210" s="30">
        <v>1.24</v>
      </c>
      <c r="O210" s="30">
        <v>1.222</v>
      </c>
      <c r="P210" s="30">
        <v>1.62</v>
      </c>
      <c r="Q210" s="30">
        <v>1.4650000000000001</v>
      </c>
      <c r="R210" s="30">
        <v>1.06</v>
      </c>
      <c r="S210" s="114">
        <f t="shared" si="19"/>
        <v>12.696</v>
      </c>
      <c r="T210" s="71"/>
    </row>
    <row r="211" spans="1:20">
      <c r="A211" s="30">
        <f t="shared" si="20"/>
        <v>2013781</v>
      </c>
      <c r="B211" s="30">
        <v>78</v>
      </c>
      <c r="C211" s="30" t="str">
        <f>VLOOKUP(B211,mas!B:C,2,FALSE)</f>
        <v>ふれあいＳＴゆきわり</v>
      </c>
      <c r="D211" s="30">
        <v>2013</v>
      </c>
      <c r="E211" s="30">
        <v>1</v>
      </c>
      <c r="F211" s="30" t="str">
        <f>VLOOKUP(E211,mas!G:H,2,FALSE)</f>
        <v>揮発油（ガソリン）</v>
      </c>
      <c r="G211" s="30">
        <v>0.04</v>
      </c>
      <c r="H211" s="30">
        <v>2.1000000000000001E-2</v>
      </c>
      <c r="I211" s="30">
        <v>4.2999999999999997E-2</v>
      </c>
      <c r="J211" s="30">
        <v>8.5999999999999993E-2</v>
      </c>
      <c r="K211" s="30">
        <v>0.04</v>
      </c>
      <c r="L211" s="30">
        <v>0.04</v>
      </c>
      <c r="M211" s="30">
        <v>3.7999999999999999E-2</v>
      </c>
      <c r="N211" s="30">
        <v>4.2000000000000003E-2</v>
      </c>
      <c r="O211" s="30">
        <v>4.1000000000000002E-2</v>
      </c>
      <c r="P211" s="30">
        <v>3.9E-2</v>
      </c>
      <c r="Q211" s="30">
        <v>3.7999999999999999E-2</v>
      </c>
      <c r="R211" s="30">
        <v>3.3000000000000002E-2</v>
      </c>
      <c r="S211" s="114">
        <f t="shared" si="19"/>
        <v>0.50099999999999989</v>
      </c>
      <c r="T211" s="71"/>
    </row>
    <row r="212" spans="1:20">
      <c r="A212" s="30">
        <f t="shared" si="20"/>
        <v>2013782</v>
      </c>
      <c r="B212" s="30">
        <v>78</v>
      </c>
      <c r="C212" s="30" t="str">
        <f>VLOOKUP(B212,mas!B:C,2,FALSE)</f>
        <v>ふれあいＳＴゆきわり</v>
      </c>
      <c r="D212" s="30">
        <v>2013</v>
      </c>
      <c r="E212" s="30">
        <v>2</v>
      </c>
      <c r="F212" s="30" t="str">
        <f>VLOOKUP(E212,mas!G:H,2,FALSE)</f>
        <v>灯　油</v>
      </c>
      <c r="G212" s="30">
        <v>3.5999999999999997E-2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3.5999999999999997E-2</v>
      </c>
      <c r="O212" s="30">
        <v>7.1999999999999995E-2</v>
      </c>
      <c r="P212" s="30">
        <v>3.5999999999999997E-2</v>
      </c>
      <c r="Q212" s="30">
        <v>0.09</v>
      </c>
      <c r="R212" s="30">
        <v>7.1999999999999995E-2</v>
      </c>
      <c r="S212" s="114">
        <f t="shared" si="19"/>
        <v>0.34200000000000003</v>
      </c>
      <c r="T212" s="71"/>
    </row>
    <row r="213" spans="1:20">
      <c r="A213" s="30">
        <f t="shared" si="20"/>
        <v>2013787</v>
      </c>
      <c r="B213" s="30">
        <v>78</v>
      </c>
      <c r="C213" s="30" t="str">
        <f>VLOOKUP(B213,mas!B:C,2,FALSE)</f>
        <v>ふれあいＳＴゆきわり</v>
      </c>
      <c r="D213" s="30">
        <v>2013</v>
      </c>
      <c r="E213" s="30">
        <v>7</v>
      </c>
      <c r="F213" s="30" t="str">
        <f>VLOOKUP(E213,mas!G:H,2,FALSE)</f>
        <v>電　力</v>
      </c>
      <c r="G213" s="30">
        <v>0.34</v>
      </c>
      <c r="H213" s="30">
        <v>0.38</v>
      </c>
      <c r="I213" s="30">
        <v>0.29899999999999999</v>
      </c>
      <c r="J213" s="30">
        <v>0.32600000000000001</v>
      </c>
      <c r="K213" s="30">
        <v>0.48599999999999999</v>
      </c>
      <c r="L213" s="30">
        <v>0.49199999999999999</v>
      </c>
      <c r="M213" s="30">
        <v>0.33600000000000002</v>
      </c>
      <c r="N213" s="30">
        <v>0.39800000000000002</v>
      </c>
      <c r="O213" s="30">
        <v>0.39500000000000002</v>
      </c>
      <c r="P213" s="30">
        <v>0.52</v>
      </c>
      <c r="Q213" s="30">
        <v>0.46200000000000002</v>
      </c>
      <c r="R213" s="30">
        <v>0.48599999999999999</v>
      </c>
      <c r="S213" s="114">
        <f t="shared" si="19"/>
        <v>4.92</v>
      </c>
      <c r="T213" s="71"/>
    </row>
    <row r="214" spans="1:20">
      <c r="A214" s="30">
        <f t="shared" si="20"/>
        <v>2013811</v>
      </c>
      <c r="B214" s="30">
        <v>81</v>
      </c>
      <c r="C214" s="30" t="str">
        <f>VLOOKUP(B214,mas!B:C,2,FALSE)</f>
        <v>ふくちやま協立診療所</v>
      </c>
      <c r="D214" s="30">
        <v>2013</v>
      </c>
      <c r="E214" s="30">
        <v>1</v>
      </c>
      <c r="F214" s="30" t="str">
        <f>VLOOKUP(E214,mas!G:H,2,FALSE)</f>
        <v>揮発油（ガソリン）</v>
      </c>
      <c r="G214" s="30">
        <v>6.9000000000000006E-2</v>
      </c>
      <c r="H214" s="30">
        <v>9.5000000000000001E-2</v>
      </c>
      <c r="I214" s="30">
        <v>4.9000000000000002E-2</v>
      </c>
      <c r="J214" s="30">
        <v>8.5000000000000006E-2</v>
      </c>
      <c r="K214" s="30">
        <v>7.1999999999999995E-2</v>
      </c>
      <c r="L214" s="30">
        <v>0.09</v>
      </c>
      <c r="M214" s="30">
        <v>0.107</v>
      </c>
      <c r="N214" s="30">
        <v>6.7000000000000004E-2</v>
      </c>
      <c r="O214" s="30">
        <v>3.9E-2</v>
      </c>
      <c r="P214" s="30">
        <v>8.2000000000000003E-2</v>
      </c>
      <c r="Q214" s="30">
        <v>0.06</v>
      </c>
      <c r="R214" s="30">
        <v>6.5000000000000002E-2</v>
      </c>
      <c r="S214" s="114">
        <f t="shared" si="19"/>
        <v>0.88000000000000012</v>
      </c>
      <c r="T214" s="71"/>
    </row>
    <row r="215" spans="1:20">
      <c r="A215" s="30">
        <f t="shared" si="20"/>
        <v>2013817</v>
      </c>
      <c r="B215" s="30">
        <v>81</v>
      </c>
      <c r="C215" s="30" t="str">
        <f>VLOOKUP(B215,mas!B:C,2,FALSE)</f>
        <v>ふくちやま協立診療所</v>
      </c>
      <c r="D215" s="30">
        <v>2013</v>
      </c>
      <c r="E215" s="30">
        <v>7</v>
      </c>
      <c r="F215" s="30" t="str">
        <f>VLOOKUP(E215,mas!G:H,2,FALSE)</f>
        <v>電　力</v>
      </c>
      <c r="G215" s="30">
        <v>0.67900000000000005</v>
      </c>
      <c r="H215" s="30">
        <v>1.575</v>
      </c>
      <c r="I215" s="30">
        <v>1.7250000000000001</v>
      </c>
      <c r="J215" s="30">
        <v>2.456</v>
      </c>
      <c r="K215" s="30">
        <v>2.9870000000000001</v>
      </c>
      <c r="L215" s="30">
        <v>2.8679999999999999</v>
      </c>
      <c r="M215" s="30">
        <v>2.8679999999999999</v>
      </c>
      <c r="N215" s="30">
        <v>2.0030000000000001</v>
      </c>
      <c r="O215" s="30">
        <v>1.853</v>
      </c>
      <c r="P215" s="30">
        <v>2.8069999999999999</v>
      </c>
      <c r="Q215" s="30">
        <v>3.601</v>
      </c>
      <c r="R215" s="30">
        <v>4.3479999999999999</v>
      </c>
      <c r="S215" s="114">
        <f t="shared" si="19"/>
        <v>29.77</v>
      </c>
      <c r="T215" s="71"/>
    </row>
    <row r="216" spans="1:20">
      <c r="A216" s="72">
        <f t="shared" ref="A216:A233" si="21">D216*1000+B216*10+E216</f>
        <v>2013971</v>
      </c>
      <c r="B216" s="72">
        <v>97</v>
      </c>
      <c r="C216" s="72" t="str">
        <f>VLOOKUP(B216,mas!B:C,2,FALSE)</f>
        <v>京都市内事業所計</v>
      </c>
      <c r="D216" s="72">
        <v>2013</v>
      </c>
      <c r="E216" s="72">
        <v>1</v>
      </c>
      <c r="F216" s="72" t="str">
        <f>VLOOKUP(E216,mas!G:H,2,FALSE)</f>
        <v>揮発油（ガソリン）</v>
      </c>
      <c r="G216" s="72">
        <f>SUMIF($E$125:$E$183,$E216,G$125:G$183)</f>
        <v>2.0609999999999999</v>
      </c>
      <c r="H216" s="72">
        <f t="shared" ref="H216:R216" si="22">SUMIF($E$125:$E$183,$E216,H$125:H$183)</f>
        <v>2.2199999999999993</v>
      </c>
      <c r="I216" s="72">
        <f t="shared" si="22"/>
        <v>2.2280000000000002</v>
      </c>
      <c r="J216" s="72">
        <f t="shared" si="22"/>
        <v>2.609</v>
      </c>
      <c r="K216" s="72">
        <f t="shared" si="22"/>
        <v>2.4860000000000002</v>
      </c>
      <c r="L216" s="72">
        <f t="shared" si="22"/>
        <v>2.206</v>
      </c>
      <c r="M216" s="72">
        <f t="shared" si="22"/>
        <v>2.4350000000000001</v>
      </c>
      <c r="N216" s="72">
        <f t="shared" si="22"/>
        <v>2.4969999999999994</v>
      </c>
      <c r="O216" s="72">
        <f t="shared" si="22"/>
        <v>2.5110000000000001</v>
      </c>
      <c r="P216" s="72">
        <f t="shared" si="22"/>
        <v>2.3509999999999995</v>
      </c>
      <c r="Q216" s="72">
        <f t="shared" si="22"/>
        <v>2.3549999999999995</v>
      </c>
      <c r="R216" s="72">
        <f t="shared" si="22"/>
        <v>2.3420000000000001</v>
      </c>
      <c r="S216" s="114">
        <f t="shared" si="19"/>
        <v>28.300999999999995</v>
      </c>
      <c r="T216" s="71"/>
    </row>
    <row r="217" spans="1:20">
      <c r="A217" s="72">
        <f t="shared" si="21"/>
        <v>2013972</v>
      </c>
      <c r="B217" s="72">
        <v>97</v>
      </c>
      <c r="C217" s="72" t="str">
        <f>VLOOKUP(B217,mas!B:C,2,FALSE)</f>
        <v>京都市内事業所計</v>
      </c>
      <c r="D217" s="72">
        <v>2013</v>
      </c>
      <c r="E217" s="72">
        <v>2</v>
      </c>
      <c r="F217" s="72" t="str">
        <f>VLOOKUP(E217,mas!G:H,2,FALSE)</f>
        <v>灯　油</v>
      </c>
      <c r="G217" s="72">
        <f t="shared" ref="G217:R222" si="23">SUMIF($E$125:$E$183,$E217,G$125:G$183)</f>
        <v>0.34200000000000003</v>
      </c>
      <c r="H217" s="72">
        <f t="shared" si="23"/>
        <v>0</v>
      </c>
      <c r="I217" s="72">
        <f t="shared" si="23"/>
        <v>0</v>
      </c>
      <c r="J217" s="72">
        <f t="shared" si="23"/>
        <v>0</v>
      </c>
      <c r="K217" s="72">
        <f t="shared" si="23"/>
        <v>0</v>
      </c>
      <c r="L217" s="72">
        <f t="shared" si="23"/>
        <v>0</v>
      </c>
      <c r="M217" s="72">
        <f t="shared" si="23"/>
        <v>0.123</v>
      </c>
      <c r="N217" s="72">
        <f t="shared" si="23"/>
        <v>0.27400000000000002</v>
      </c>
      <c r="O217" s="72">
        <f t="shared" si="23"/>
        <v>0.55600000000000005</v>
      </c>
      <c r="P217" s="72">
        <f t="shared" si="23"/>
        <v>0.55000000000000004</v>
      </c>
      <c r="Q217" s="72">
        <f t="shared" si="23"/>
        <v>0.51200000000000001</v>
      </c>
      <c r="R217" s="72">
        <f t="shared" si="23"/>
        <v>0.52600000000000002</v>
      </c>
      <c r="S217" s="114">
        <f t="shared" si="19"/>
        <v>2.883</v>
      </c>
      <c r="T217" s="71"/>
    </row>
    <row r="218" spans="1:20">
      <c r="A218" s="72">
        <f t="shared" si="21"/>
        <v>2013973</v>
      </c>
      <c r="B218" s="72">
        <v>97</v>
      </c>
      <c r="C218" s="72" t="str">
        <f>VLOOKUP(B218,mas!B:C,2,FALSE)</f>
        <v>京都市内事業所計</v>
      </c>
      <c r="D218" s="72">
        <v>2013</v>
      </c>
      <c r="E218" s="72">
        <v>3</v>
      </c>
      <c r="F218" s="72" t="str">
        <f>VLOOKUP(E218,mas!G:H,2,FALSE)</f>
        <v>軽　油</v>
      </c>
      <c r="G218" s="72">
        <f t="shared" si="23"/>
        <v>0.1</v>
      </c>
      <c r="H218" s="72">
        <f t="shared" si="23"/>
        <v>0.111</v>
      </c>
      <c r="I218" s="72">
        <f t="shared" si="23"/>
        <v>9.2999999999999999E-2</v>
      </c>
      <c r="J218" s="72">
        <f t="shared" si="23"/>
        <v>9.0999999999999998E-2</v>
      </c>
      <c r="K218" s="72">
        <f t="shared" si="23"/>
        <v>0.14199999999999999</v>
      </c>
      <c r="L218" s="72">
        <f t="shared" si="23"/>
        <v>9.0999999999999998E-2</v>
      </c>
      <c r="M218" s="72">
        <f t="shared" si="23"/>
        <v>0.14499999999999999</v>
      </c>
      <c r="N218" s="72">
        <f t="shared" si="23"/>
        <v>9.6000000000000002E-2</v>
      </c>
      <c r="O218" s="72">
        <f t="shared" si="23"/>
        <v>0.13700000000000001</v>
      </c>
      <c r="P218" s="72">
        <f t="shared" si="23"/>
        <v>0.13900000000000001</v>
      </c>
      <c r="Q218" s="72">
        <f t="shared" si="23"/>
        <v>0.13800000000000001</v>
      </c>
      <c r="R218" s="72">
        <f t="shared" si="23"/>
        <v>9.5000000000000001E-2</v>
      </c>
      <c r="S218" s="114">
        <f t="shared" si="19"/>
        <v>1.3779999999999999</v>
      </c>
      <c r="T218" s="71"/>
    </row>
    <row r="219" spans="1:20">
      <c r="A219" s="72">
        <f t="shared" si="21"/>
        <v>2013974</v>
      </c>
      <c r="B219" s="72">
        <v>97</v>
      </c>
      <c r="C219" s="72" t="str">
        <f>VLOOKUP(B219,mas!B:C,2,FALSE)</f>
        <v>京都市内事業所計</v>
      </c>
      <c r="D219" s="72">
        <v>2013</v>
      </c>
      <c r="E219" s="72">
        <v>4</v>
      </c>
      <c r="F219" s="72" t="str">
        <f>VLOOKUP(E219,mas!G:H,2,FALSE)</f>
        <v>Ａ重油</v>
      </c>
      <c r="G219" s="72">
        <f t="shared" si="23"/>
        <v>0</v>
      </c>
      <c r="H219" s="72">
        <f t="shared" si="23"/>
        <v>0</v>
      </c>
      <c r="I219" s="72">
        <f t="shared" si="23"/>
        <v>0</v>
      </c>
      <c r="J219" s="72">
        <f t="shared" si="23"/>
        <v>0</v>
      </c>
      <c r="K219" s="72">
        <f t="shared" si="23"/>
        <v>0</v>
      </c>
      <c r="L219" s="72">
        <f t="shared" si="23"/>
        <v>0</v>
      </c>
      <c r="M219" s="72">
        <f t="shared" si="23"/>
        <v>0</v>
      </c>
      <c r="N219" s="72">
        <f t="shared" si="23"/>
        <v>0</v>
      </c>
      <c r="O219" s="72">
        <f t="shared" si="23"/>
        <v>0</v>
      </c>
      <c r="P219" s="72">
        <f t="shared" si="23"/>
        <v>0</v>
      </c>
      <c r="Q219" s="72">
        <f t="shared" si="23"/>
        <v>0</v>
      </c>
      <c r="R219" s="72">
        <f t="shared" si="23"/>
        <v>0</v>
      </c>
      <c r="S219" s="114">
        <f t="shared" si="19"/>
        <v>0</v>
      </c>
      <c r="T219" s="71"/>
    </row>
    <row r="220" spans="1:20">
      <c r="A220" s="72">
        <f t="shared" si="21"/>
        <v>2013975</v>
      </c>
      <c r="B220" s="72">
        <v>97</v>
      </c>
      <c r="C220" s="72" t="str">
        <f>VLOOKUP(B220,mas!B:C,2,FALSE)</f>
        <v>京都市内事業所計</v>
      </c>
      <c r="D220" s="72">
        <v>2013</v>
      </c>
      <c r="E220" s="72">
        <v>5</v>
      </c>
      <c r="F220" s="72" t="str">
        <f>VLOOKUP(E220,mas!G:H,2,FALSE)</f>
        <v>液化石油ガス（LPG)</v>
      </c>
      <c r="G220" s="72">
        <f t="shared" si="23"/>
        <v>0</v>
      </c>
      <c r="H220" s="72">
        <f t="shared" si="23"/>
        <v>0</v>
      </c>
      <c r="I220" s="72">
        <f t="shared" si="23"/>
        <v>0</v>
      </c>
      <c r="J220" s="72">
        <f t="shared" si="23"/>
        <v>0</v>
      </c>
      <c r="K220" s="72">
        <f t="shared" si="23"/>
        <v>0</v>
      </c>
      <c r="L220" s="72">
        <f t="shared" si="23"/>
        <v>0</v>
      </c>
      <c r="M220" s="72">
        <f t="shared" si="23"/>
        <v>0</v>
      </c>
      <c r="N220" s="72">
        <f t="shared" si="23"/>
        <v>0</v>
      </c>
      <c r="O220" s="72">
        <f t="shared" si="23"/>
        <v>0</v>
      </c>
      <c r="P220" s="72">
        <f t="shared" si="23"/>
        <v>0</v>
      </c>
      <c r="Q220" s="72">
        <f t="shared" si="23"/>
        <v>0</v>
      </c>
      <c r="R220" s="72">
        <f t="shared" si="23"/>
        <v>0</v>
      </c>
      <c r="S220" s="114">
        <f t="shared" si="19"/>
        <v>0</v>
      </c>
      <c r="T220" s="71"/>
    </row>
    <row r="221" spans="1:20">
      <c r="A221" s="72">
        <f t="shared" si="21"/>
        <v>2013976</v>
      </c>
      <c r="B221" s="72">
        <v>97</v>
      </c>
      <c r="C221" s="72" t="str">
        <f>VLOOKUP(B221,mas!B:C,2,FALSE)</f>
        <v>京都市内事業所計</v>
      </c>
      <c r="D221" s="72">
        <v>2013</v>
      </c>
      <c r="E221" s="72">
        <v>6</v>
      </c>
      <c r="F221" s="72" t="str">
        <f>VLOOKUP(E221,mas!G:H,2,FALSE)</f>
        <v>都市ガス（13A）</v>
      </c>
      <c r="G221" s="72">
        <f t="shared" si="23"/>
        <v>27.579000000000008</v>
      </c>
      <c r="H221" s="72">
        <f t="shared" si="23"/>
        <v>31.348000000000003</v>
      </c>
      <c r="I221" s="72">
        <f t="shared" si="23"/>
        <v>44.858999999999995</v>
      </c>
      <c r="J221" s="72">
        <f t="shared" si="23"/>
        <v>61.286999999999999</v>
      </c>
      <c r="K221" s="72">
        <f t="shared" si="23"/>
        <v>71.24499999999999</v>
      </c>
      <c r="L221" s="72">
        <f t="shared" si="23"/>
        <v>51.497</v>
      </c>
      <c r="M221" s="72">
        <f t="shared" si="23"/>
        <v>33.848999999999997</v>
      </c>
      <c r="N221" s="72">
        <f t="shared" si="23"/>
        <v>29.331999999999997</v>
      </c>
      <c r="O221" s="72">
        <f t="shared" si="23"/>
        <v>51.916999999999994</v>
      </c>
      <c r="P221" s="72">
        <f t="shared" si="23"/>
        <v>59.44100000000001</v>
      </c>
      <c r="Q221" s="72">
        <f t="shared" si="23"/>
        <v>54.955999999999996</v>
      </c>
      <c r="R221" s="72">
        <f t="shared" si="23"/>
        <v>43.795000000000016</v>
      </c>
      <c r="S221" s="114">
        <f t="shared" si="19"/>
        <v>561.10500000000002</v>
      </c>
      <c r="T221" s="71"/>
    </row>
    <row r="222" spans="1:20">
      <c r="A222" s="72">
        <f t="shared" si="21"/>
        <v>2013977</v>
      </c>
      <c r="B222" s="72">
        <v>97</v>
      </c>
      <c r="C222" s="72" t="str">
        <f>VLOOKUP(B222,mas!B:C,2,FALSE)</f>
        <v>京都市内事業所計</v>
      </c>
      <c r="D222" s="72">
        <v>2013</v>
      </c>
      <c r="E222" s="72">
        <v>7</v>
      </c>
      <c r="F222" s="72" t="str">
        <f>VLOOKUP(E222,mas!G:H,2,FALSE)</f>
        <v>電　力</v>
      </c>
      <c r="G222" s="72">
        <f t="shared" si="23"/>
        <v>344.07299999999992</v>
      </c>
      <c r="H222" s="72">
        <f t="shared" si="23"/>
        <v>351.27799999999991</v>
      </c>
      <c r="I222" s="72">
        <f t="shared" si="23"/>
        <v>384.96100000000001</v>
      </c>
      <c r="J222" s="72">
        <f t="shared" si="23"/>
        <v>426.17200000000008</v>
      </c>
      <c r="K222" s="72">
        <f t="shared" si="23"/>
        <v>448.32200000000012</v>
      </c>
      <c r="L222" s="72">
        <f t="shared" si="23"/>
        <v>402.48099999999994</v>
      </c>
      <c r="M222" s="72">
        <f t="shared" si="23"/>
        <v>363</v>
      </c>
      <c r="N222" s="72">
        <f t="shared" si="23"/>
        <v>340.92400000000009</v>
      </c>
      <c r="O222" s="72">
        <f t="shared" si="23"/>
        <v>390.20199999999994</v>
      </c>
      <c r="P222" s="72">
        <f t="shared" si="23"/>
        <v>413.76099999999991</v>
      </c>
      <c r="Q222" s="72">
        <f t="shared" si="23"/>
        <v>390.26599999999996</v>
      </c>
      <c r="R222" s="72">
        <f t="shared" si="23"/>
        <v>382.49700000000001</v>
      </c>
      <c r="S222" s="114">
        <f t="shared" si="19"/>
        <v>4637.9369999999999</v>
      </c>
      <c r="T222" s="71"/>
    </row>
    <row r="223" spans="1:20">
      <c r="A223" s="72">
        <f t="shared" si="21"/>
        <v>2013981</v>
      </c>
      <c r="B223" s="72">
        <v>98</v>
      </c>
      <c r="C223" s="72" t="str">
        <f>VLOOKUP(B223,mas!B:C,2,FALSE)</f>
        <v>京都府内事業所計</v>
      </c>
      <c r="D223" s="72">
        <v>2013</v>
      </c>
      <c r="E223" s="72">
        <v>1</v>
      </c>
      <c r="F223" s="72" t="str">
        <f>VLOOKUP(E223,mas!G:H,2,FALSE)</f>
        <v>揮発油（ガソリン）</v>
      </c>
      <c r="G223" s="72">
        <f>SUMIF($E$184:$E$215,$E223,G$184:G$215)</f>
        <v>2.048</v>
      </c>
      <c r="H223" s="72">
        <f t="shared" ref="H223:R223" si="24">SUMIF($E$184:$E$215,$E223,H$184:H$215)</f>
        <v>1.5889999999999997</v>
      </c>
      <c r="I223" s="72">
        <f t="shared" si="24"/>
        <v>2.1379999999999999</v>
      </c>
      <c r="J223" s="72">
        <f t="shared" si="24"/>
        <v>2.3049999999999993</v>
      </c>
      <c r="K223" s="72">
        <f t="shared" si="24"/>
        <v>2.2710000000000004</v>
      </c>
      <c r="L223" s="72">
        <f t="shared" si="24"/>
        <v>2.2669999999999999</v>
      </c>
      <c r="M223" s="72">
        <f t="shared" si="24"/>
        <v>1.9920000000000002</v>
      </c>
      <c r="N223" s="72">
        <f t="shared" si="24"/>
        <v>2.0910000000000002</v>
      </c>
      <c r="O223" s="72">
        <f t="shared" si="24"/>
        <v>2.1</v>
      </c>
      <c r="P223" s="72">
        <f t="shared" si="24"/>
        <v>1.9999999999999998</v>
      </c>
      <c r="Q223" s="72">
        <f t="shared" si="24"/>
        <v>1.7830000000000001</v>
      </c>
      <c r="R223" s="72">
        <f t="shared" si="24"/>
        <v>2.036</v>
      </c>
      <c r="S223" s="114">
        <f t="shared" si="19"/>
        <v>24.620000000000005</v>
      </c>
      <c r="T223" s="71"/>
    </row>
    <row r="224" spans="1:20">
      <c r="A224" s="72">
        <f t="shared" si="21"/>
        <v>2013982</v>
      </c>
      <c r="B224" s="72">
        <v>98</v>
      </c>
      <c r="C224" s="72" t="str">
        <f>VLOOKUP(B224,mas!B:C,2,FALSE)</f>
        <v>京都府内事業所計</v>
      </c>
      <c r="D224" s="72">
        <v>2013</v>
      </c>
      <c r="E224" s="72">
        <v>2</v>
      </c>
      <c r="F224" s="72" t="str">
        <f>VLOOKUP(E224,mas!G:H,2,FALSE)</f>
        <v>灯　油</v>
      </c>
      <c r="G224" s="72">
        <f t="shared" ref="G224:R229" si="25">SUMIF($E$184:$E$215,$E224,G$184:G$215)</f>
        <v>0.40100000000000002</v>
      </c>
      <c r="H224" s="72">
        <f t="shared" si="25"/>
        <v>0.21</v>
      </c>
      <c r="I224" s="72">
        <f t="shared" si="25"/>
        <v>0</v>
      </c>
      <c r="J224" s="72">
        <f t="shared" si="25"/>
        <v>0.77</v>
      </c>
      <c r="K224" s="72">
        <f t="shared" si="25"/>
        <v>1.087</v>
      </c>
      <c r="L224" s="72">
        <f t="shared" si="25"/>
        <v>0.24</v>
      </c>
      <c r="M224" s="72">
        <f t="shared" si="25"/>
        <v>0.2</v>
      </c>
      <c r="N224" s="72">
        <f t="shared" si="25"/>
        <v>0.52900000000000003</v>
      </c>
      <c r="O224" s="72">
        <f t="shared" si="25"/>
        <v>1.3860000000000001</v>
      </c>
      <c r="P224" s="72">
        <f t="shared" si="25"/>
        <v>1.24</v>
      </c>
      <c r="Q224" s="72">
        <f t="shared" si="25"/>
        <v>1.58</v>
      </c>
      <c r="R224" s="72">
        <f t="shared" si="25"/>
        <v>1.048</v>
      </c>
      <c r="S224" s="114">
        <f t="shared" si="19"/>
        <v>8.6910000000000007</v>
      </c>
      <c r="T224" s="71"/>
    </row>
    <row r="225" spans="1:20">
      <c r="A225" s="72">
        <f t="shared" si="21"/>
        <v>2013983</v>
      </c>
      <c r="B225" s="72">
        <v>98</v>
      </c>
      <c r="C225" s="72" t="str">
        <f>VLOOKUP(B225,mas!B:C,2,FALSE)</f>
        <v>京都府内事業所計</v>
      </c>
      <c r="D225" s="72">
        <v>2013</v>
      </c>
      <c r="E225" s="72">
        <v>3</v>
      </c>
      <c r="F225" s="72" t="str">
        <f>VLOOKUP(E225,mas!G:H,2,FALSE)</f>
        <v>軽　油</v>
      </c>
      <c r="G225" s="72">
        <f t="shared" si="25"/>
        <v>0.497</v>
      </c>
      <c r="H225" s="72">
        <f t="shared" si="25"/>
        <v>0.38200000000000001</v>
      </c>
      <c r="I225" s="72">
        <f t="shared" si="25"/>
        <v>0.40700000000000003</v>
      </c>
      <c r="J225" s="72">
        <f t="shared" si="25"/>
        <v>0.51800000000000002</v>
      </c>
      <c r="K225" s="72">
        <f t="shared" si="25"/>
        <v>0.47599999999999998</v>
      </c>
      <c r="L225" s="72">
        <f t="shared" si="25"/>
        <v>0.55699999999999994</v>
      </c>
      <c r="M225" s="72">
        <f t="shared" si="25"/>
        <v>0.30599999999999999</v>
      </c>
      <c r="N225" s="72">
        <f t="shared" si="25"/>
        <v>0.27400000000000002</v>
      </c>
      <c r="O225" s="72">
        <f t="shared" si="25"/>
        <v>0.29499999999999998</v>
      </c>
      <c r="P225" s="72">
        <f t="shared" si="25"/>
        <v>0.25</v>
      </c>
      <c r="Q225" s="72">
        <f t="shared" si="25"/>
        <v>0.27200000000000002</v>
      </c>
      <c r="R225" s="72">
        <f t="shared" si="25"/>
        <v>0.39599999999999996</v>
      </c>
      <c r="S225" s="114">
        <f t="shared" si="19"/>
        <v>4.63</v>
      </c>
      <c r="T225" s="71"/>
    </row>
    <row r="226" spans="1:20">
      <c r="A226" s="72">
        <f t="shared" si="21"/>
        <v>2013984</v>
      </c>
      <c r="B226" s="72">
        <v>98</v>
      </c>
      <c r="C226" s="72" t="str">
        <f>VLOOKUP(B226,mas!B:C,2,FALSE)</f>
        <v>京都府内事業所計</v>
      </c>
      <c r="D226" s="72">
        <v>2013</v>
      </c>
      <c r="E226" s="72">
        <v>4</v>
      </c>
      <c r="F226" s="72" t="str">
        <f>VLOOKUP(E226,mas!G:H,2,FALSE)</f>
        <v>Ａ重油</v>
      </c>
      <c r="G226" s="72">
        <f t="shared" si="25"/>
        <v>1.3</v>
      </c>
      <c r="H226" s="72">
        <f t="shared" si="25"/>
        <v>0.8</v>
      </c>
      <c r="I226" s="72">
        <f t="shared" si="25"/>
        <v>0</v>
      </c>
      <c r="J226" s="72">
        <f t="shared" si="25"/>
        <v>0</v>
      </c>
      <c r="K226" s="72">
        <f t="shared" si="25"/>
        <v>0</v>
      </c>
      <c r="L226" s="72">
        <f t="shared" si="25"/>
        <v>0</v>
      </c>
      <c r="M226" s="72">
        <f t="shared" si="25"/>
        <v>0.9</v>
      </c>
      <c r="N226" s="72">
        <f t="shared" si="25"/>
        <v>2.7</v>
      </c>
      <c r="O226" s="72">
        <f t="shared" si="25"/>
        <v>4.8</v>
      </c>
      <c r="P226" s="72">
        <f t="shared" si="25"/>
        <v>5.7</v>
      </c>
      <c r="Q226" s="72">
        <f t="shared" si="25"/>
        <v>3.5</v>
      </c>
      <c r="R226" s="72">
        <f t="shared" si="25"/>
        <v>5.5</v>
      </c>
      <c r="S226" s="114">
        <f t="shared" si="19"/>
        <v>25.2</v>
      </c>
      <c r="T226" s="71"/>
    </row>
    <row r="227" spans="1:20">
      <c r="A227" s="72">
        <f t="shared" si="21"/>
        <v>2013985</v>
      </c>
      <c r="B227" s="72">
        <v>98</v>
      </c>
      <c r="C227" s="72" t="str">
        <f>VLOOKUP(B227,mas!B:C,2,FALSE)</f>
        <v>京都府内事業所計</v>
      </c>
      <c r="D227" s="72">
        <v>2013</v>
      </c>
      <c r="E227" s="72">
        <v>5</v>
      </c>
      <c r="F227" s="72" t="str">
        <f>VLOOKUP(E227,mas!G:H,2,FALSE)</f>
        <v>液化石油ガス（LPG)</v>
      </c>
      <c r="G227" s="72">
        <f t="shared" si="25"/>
        <v>2.4409999999999998</v>
      </c>
      <c r="H227" s="72">
        <f t="shared" si="25"/>
        <v>2.073</v>
      </c>
      <c r="I227" s="72">
        <f t="shared" si="25"/>
        <v>3.4739999999999993</v>
      </c>
      <c r="J227" s="72">
        <f t="shared" si="25"/>
        <v>4.1489999999999991</v>
      </c>
      <c r="K227" s="72">
        <f t="shared" si="25"/>
        <v>5.2090000000000005</v>
      </c>
      <c r="L227" s="72">
        <f t="shared" si="25"/>
        <v>3.9699999999999993</v>
      </c>
      <c r="M227" s="72">
        <f t="shared" si="25"/>
        <v>2.6979999999999995</v>
      </c>
      <c r="N227" s="72">
        <f t="shared" si="25"/>
        <v>2.0959999999999996</v>
      </c>
      <c r="O227" s="72">
        <f t="shared" si="25"/>
        <v>2.9309999999999996</v>
      </c>
      <c r="P227" s="72">
        <f t="shared" si="25"/>
        <v>3.6429999999999998</v>
      </c>
      <c r="Q227" s="72">
        <f t="shared" si="25"/>
        <v>3.77</v>
      </c>
      <c r="R227" s="72">
        <f t="shared" si="25"/>
        <v>2.9889999999999999</v>
      </c>
      <c r="S227" s="114">
        <f t="shared" si="19"/>
        <v>39.442999999999998</v>
      </c>
      <c r="T227" s="71"/>
    </row>
    <row r="228" spans="1:20">
      <c r="A228" s="72">
        <f t="shared" si="21"/>
        <v>2013986</v>
      </c>
      <c r="B228" s="72">
        <v>98</v>
      </c>
      <c r="C228" s="72" t="str">
        <f>VLOOKUP(B228,mas!B:C,2,FALSE)</f>
        <v>京都府内事業所計</v>
      </c>
      <c r="D228" s="72">
        <v>2013</v>
      </c>
      <c r="E228" s="72">
        <v>6</v>
      </c>
      <c r="F228" s="72" t="str">
        <f>VLOOKUP(E228,mas!G:H,2,FALSE)</f>
        <v>都市ガス（13A）</v>
      </c>
      <c r="G228" s="72">
        <f t="shared" si="25"/>
        <v>0</v>
      </c>
      <c r="H228" s="72">
        <f t="shared" si="25"/>
        <v>0</v>
      </c>
      <c r="I228" s="72">
        <f t="shared" si="25"/>
        <v>0</v>
      </c>
      <c r="J228" s="72">
        <f t="shared" si="25"/>
        <v>0</v>
      </c>
      <c r="K228" s="72">
        <f t="shared" si="25"/>
        <v>0</v>
      </c>
      <c r="L228" s="72">
        <f t="shared" si="25"/>
        <v>0</v>
      </c>
      <c r="M228" s="72">
        <f t="shared" si="25"/>
        <v>0</v>
      </c>
      <c r="N228" s="72">
        <f t="shared" si="25"/>
        <v>0</v>
      </c>
      <c r="O228" s="72">
        <f t="shared" si="25"/>
        <v>0</v>
      </c>
      <c r="P228" s="72">
        <f t="shared" si="25"/>
        <v>0</v>
      </c>
      <c r="Q228" s="72">
        <f t="shared" si="25"/>
        <v>0</v>
      </c>
      <c r="R228" s="72">
        <f t="shared" si="25"/>
        <v>0</v>
      </c>
      <c r="S228" s="114">
        <f t="shared" si="19"/>
        <v>0</v>
      </c>
      <c r="T228" s="71"/>
    </row>
    <row r="229" spans="1:20">
      <c r="A229" s="72">
        <f t="shared" si="21"/>
        <v>2013987</v>
      </c>
      <c r="B229" s="72">
        <v>98</v>
      </c>
      <c r="C229" s="72" t="str">
        <f>VLOOKUP(B229,mas!B:C,2,FALSE)</f>
        <v>京都府内事業所計</v>
      </c>
      <c r="D229" s="72">
        <v>2013</v>
      </c>
      <c r="E229" s="72">
        <v>7</v>
      </c>
      <c r="F229" s="72" t="str">
        <f>VLOOKUP(E229,mas!G:H,2,FALSE)</f>
        <v>電　力</v>
      </c>
      <c r="G229" s="72">
        <f t="shared" si="25"/>
        <v>74.562000000000012</v>
      </c>
      <c r="H229" s="72">
        <f t="shared" si="25"/>
        <v>69.320999999999998</v>
      </c>
      <c r="I229" s="72">
        <f t="shared" si="25"/>
        <v>72.754000000000005</v>
      </c>
      <c r="J229" s="72">
        <f t="shared" si="25"/>
        <v>88.682999999999993</v>
      </c>
      <c r="K229" s="72">
        <f t="shared" si="25"/>
        <v>96.481999999999985</v>
      </c>
      <c r="L229" s="72">
        <f t="shared" si="25"/>
        <v>83.608000000000004</v>
      </c>
      <c r="M229" s="72">
        <f t="shared" si="25"/>
        <v>78.023999999999987</v>
      </c>
      <c r="N229" s="72">
        <f t="shared" si="25"/>
        <v>74.495999999999995</v>
      </c>
      <c r="O229" s="72">
        <f t="shared" si="25"/>
        <v>81.841999999999985</v>
      </c>
      <c r="P229" s="72">
        <f t="shared" si="25"/>
        <v>83.268000000000015</v>
      </c>
      <c r="Q229" s="72">
        <f t="shared" si="25"/>
        <v>80.163000000000011</v>
      </c>
      <c r="R229" s="72">
        <f t="shared" si="25"/>
        <v>80.430000000000007</v>
      </c>
      <c r="S229" s="114">
        <f t="shared" si="19"/>
        <v>963.63300000000004</v>
      </c>
      <c r="T229" s="71"/>
    </row>
    <row r="230" spans="1:20">
      <c r="A230" s="72">
        <f t="shared" si="21"/>
        <v>2013991</v>
      </c>
      <c r="B230" s="72">
        <v>99</v>
      </c>
      <c r="C230" s="72" t="str">
        <f>VLOOKUP(B230,mas!B:C,2,FALSE)</f>
        <v>京都保健会（市＋府）</v>
      </c>
      <c r="D230" s="72">
        <v>2013</v>
      </c>
      <c r="E230" s="72">
        <v>1</v>
      </c>
      <c r="F230" s="72" t="str">
        <f>VLOOKUP(E230,mas!G:H,2,FALSE)</f>
        <v>揮発油（ガソリン）</v>
      </c>
      <c r="G230" s="72">
        <f t="shared" ref="G230:R230" si="26">G216+G223</f>
        <v>4.109</v>
      </c>
      <c r="H230" s="72">
        <f t="shared" si="26"/>
        <v>3.8089999999999993</v>
      </c>
      <c r="I230" s="72">
        <f t="shared" si="26"/>
        <v>4.3659999999999997</v>
      </c>
      <c r="J230" s="72">
        <f t="shared" si="26"/>
        <v>4.9139999999999997</v>
      </c>
      <c r="K230" s="72">
        <f t="shared" si="26"/>
        <v>4.7570000000000006</v>
      </c>
      <c r="L230" s="72">
        <f t="shared" si="26"/>
        <v>4.4729999999999999</v>
      </c>
      <c r="M230" s="72">
        <f t="shared" si="26"/>
        <v>4.4270000000000005</v>
      </c>
      <c r="N230" s="72">
        <f t="shared" si="26"/>
        <v>4.5879999999999992</v>
      </c>
      <c r="O230" s="72">
        <f t="shared" si="26"/>
        <v>4.6110000000000007</v>
      </c>
      <c r="P230" s="72">
        <f t="shared" si="26"/>
        <v>4.3509999999999991</v>
      </c>
      <c r="Q230" s="72">
        <f t="shared" si="26"/>
        <v>4.1379999999999999</v>
      </c>
      <c r="R230" s="72">
        <f t="shared" si="26"/>
        <v>4.3780000000000001</v>
      </c>
      <c r="S230" s="114">
        <f t="shared" si="19"/>
        <v>52.920999999999999</v>
      </c>
      <c r="T230" s="71"/>
    </row>
    <row r="231" spans="1:20">
      <c r="A231" s="72">
        <f t="shared" si="21"/>
        <v>2013992</v>
      </c>
      <c r="B231" s="72">
        <v>99</v>
      </c>
      <c r="C231" s="72" t="str">
        <f>VLOOKUP(B231,mas!B:C,2,FALSE)</f>
        <v>京都保健会（市＋府）</v>
      </c>
      <c r="D231" s="72">
        <v>2013</v>
      </c>
      <c r="E231" s="72">
        <v>2</v>
      </c>
      <c r="F231" s="72" t="str">
        <f>VLOOKUP(E231,mas!G:H,2,FALSE)</f>
        <v>灯　油</v>
      </c>
      <c r="G231" s="72">
        <f t="shared" ref="G231:R231" si="27">G217+G224</f>
        <v>0.7430000000000001</v>
      </c>
      <c r="H231" s="72">
        <f t="shared" si="27"/>
        <v>0.21</v>
      </c>
      <c r="I231" s="72">
        <f t="shared" si="27"/>
        <v>0</v>
      </c>
      <c r="J231" s="72">
        <f t="shared" si="27"/>
        <v>0.77</v>
      </c>
      <c r="K231" s="72">
        <f t="shared" si="27"/>
        <v>1.087</v>
      </c>
      <c r="L231" s="72">
        <f t="shared" si="27"/>
        <v>0.24</v>
      </c>
      <c r="M231" s="72">
        <f t="shared" si="27"/>
        <v>0.32300000000000001</v>
      </c>
      <c r="N231" s="72">
        <f t="shared" si="27"/>
        <v>0.80300000000000005</v>
      </c>
      <c r="O231" s="72">
        <f t="shared" si="27"/>
        <v>1.9420000000000002</v>
      </c>
      <c r="P231" s="72">
        <f t="shared" si="27"/>
        <v>1.79</v>
      </c>
      <c r="Q231" s="72">
        <f t="shared" si="27"/>
        <v>2.0920000000000001</v>
      </c>
      <c r="R231" s="72">
        <f t="shared" si="27"/>
        <v>1.5740000000000001</v>
      </c>
      <c r="S231" s="114">
        <f t="shared" si="19"/>
        <v>11.574</v>
      </c>
      <c r="T231" s="71"/>
    </row>
    <row r="232" spans="1:20">
      <c r="A232" s="72">
        <f t="shared" si="21"/>
        <v>2013993</v>
      </c>
      <c r="B232" s="72">
        <v>99</v>
      </c>
      <c r="C232" s="72" t="str">
        <f>VLOOKUP(B232,mas!B:C,2,FALSE)</f>
        <v>京都保健会（市＋府）</v>
      </c>
      <c r="D232" s="72">
        <v>2013</v>
      </c>
      <c r="E232" s="72">
        <v>3</v>
      </c>
      <c r="F232" s="72" t="str">
        <f>VLOOKUP(E232,mas!G:H,2,FALSE)</f>
        <v>軽　油</v>
      </c>
      <c r="G232" s="72">
        <f t="shared" ref="G232:R232" si="28">G218+G225</f>
        <v>0.59699999999999998</v>
      </c>
      <c r="H232" s="72">
        <f t="shared" si="28"/>
        <v>0.49299999999999999</v>
      </c>
      <c r="I232" s="72">
        <f t="shared" si="28"/>
        <v>0.5</v>
      </c>
      <c r="J232" s="72">
        <f t="shared" si="28"/>
        <v>0.60899999999999999</v>
      </c>
      <c r="K232" s="72">
        <f t="shared" si="28"/>
        <v>0.61799999999999999</v>
      </c>
      <c r="L232" s="72">
        <f t="shared" si="28"/>
        <v>0.64799999999999991</v>
      </c>
      <c r="M232" s="72">
        <f t="shared" si="28"/>
        <v>0.45099999999999996</v>
      </c>
      <c r="N232" s="72">
        <f t="shared" si="28"/>
        <v>0.37</v>
      </c>
      <c r="O232" s="72">
        <f t="shared" si="28"/>
        <v>0.432</v>
      </c>
      <c r="P232" s="72">
        <f t="shared" si="28"/>
        <v>0.38900000000000001</v>
      </c>
      <c r="Q232" s="72">
        <f t="shared" si="28"/>
        <v>0.41000000000000003</v>
      </c>
      <c r="R232" s="72">
        <f t="shared" si="28"/>
        <v>0.49099999999999999</v>
      </c>
      <c r="S232" s="114">
        <f t="shared" si="19"/>
        <v>6.008</v>
      </c>
      <c r="T232" s="71"/>
    </row>
    <row r="233" spans="1:20">
      <c r="A233" s="72">
        <f t="shared" si="21"/>
        <v>2013994</v>
      </c>
      <c r="B233" s="72">
        <v>99</v>
      </c>
      <c r="C233" s="72" t="str">
        <f>VLOOKUP(B233,mas!B:C,2,FALSE)</f>
        <v>京都保健会（市＋府）</v>
      </c>
      <c r="D233" s="72">
        <v>2013</v>
      </c>
      <c r="E233" s="72">
        <v>4</v>
      </c>
      <c r="F233" s="72" t="str">
        <f>VLOOKUP(E233,mas!G:H,2,FALSE)</f>
        <v>Ａ重油</v>
      </c>
      <c r="G233" s="72">
        <f t="shared" ref="G233:R233" si="29">G219+G226</f>
        <v>1.3</v>
      </c>
      <c r="H233" s="72">
        <f t="shared" si="29"/>
        <v>0.8</v>
      </c>
      <c r="I233" s="72">
        <f t="shared" si="29"/>
        <v>0</v>
      </c>
      <c r="J233" s="72">
        <f t="shared" si="29"/>
        <v>0</v>
      </c>
      <c r="K233" s="72">
        <f t="shared" si="29"/>
        <v>0</v>
      </c>
      <c r="L233" s="72">
        <f t="shared" si="29"/>
        <v>0</v>
      </c>
      <c r="M233" s="72">
        <f t="shared" si="29"/>
        <v>0.9</v>
      </c>
      <c r="N233" s="72">
        <f t="shared" si="29"/>
        <v>2.7</v>
      </c>
      <c r="O233" s="72">
        <f t="shared" si="29"/>
        <v>4.8</v>
      </c>
      <c r="P233" s="72">
        <f t="shared" si="29"/>
        <v>5.7</v>
      </c>
      <c r="Q233" s="72">
        <f t="shared" si="29"/>
        <v>3.5</v>
      </c>
      <c r="R233" s="72">
        <f t="shared" si="29"/>
        <v>5.5</v>
      </c>
      <c r="S233" s="114">
        <f t="shared" si="19"/>
        <v>25.2</v>
      </c>
      <c r="T233" s="71"/>
    </row>
    <row r="234" spans="1:20">
      <c r="A234" s="72">
        <f>D234*1000+B234*10+E234</f>
        <v>2013995</v>
      </c>
      <c r="B234" s="72">
        <v>99</v>
      </c>
      <c r="C234" s="72" t="str">
        <f>VLOOKUP(B234,mas!B:C,2,FALSE)</f>
        <v>京都保健会（市＋府）</v>
      </c>
      <c r="D234" s="72">
        <v>2013</v>
      </c>
      <c r="E234" s="72">
        <v>5</v>
      </c>
      <c r="F234" s="72" t="str">
        <f>VLOOKUP(E234,mas!G:H,2,FALSE)</f>
        <v>液化石油ガス（LPG)</v>
      </c>
      <c r="G234" s="72">
        <f t="shared" ref="G234:R234" si="30">G220+G227</f>
        <v>2.4409999999999998</v>
      </c>
      <c r="H234" s="72">
        <f t="shared" si="30"/>
        <v>2.073</v>
      </c>
      <c r="I234" s="72">
        <f t="shared" si="30"/>
        <v>3.4739999999999993</v>
      </c>
      <c r="J234" s="72">
        <f t="shared" si="30"/>
        <v>4.1489999999999991</v>
      </c>
      <c r="K234" s="72">
        <f t="shared" si="30"/>
        <v>5.2090000000000005</v>
      </c>
      <c r="L234" s="72">
        <f t="shared" si="30"/>
        <v>3.9699999999999993</v>
      </c>
      <c r="M234" s="72">
        <f t="shared" si="30"/>
        <v>2.6979999999999995</v>
      </c>
      <c r="N234" s="72">
        <f t="shared" si="30"/>
        <v>2.0959999999999996</v>
      </c>
      <c r="O234" s="72">
        <f t="shared" si="30"/>
        <v>2.9309999999999996</v>
      </c>
      <c r="P234" s="72">
        <f t="shared" si="30"/>
        <v>3.6429999999999998</v>
      </c>
      <c r="Q234" s="72">
        <f t="shared" si="30"/>
        <v>3.77</v>
      </c>
      <c r="R234" s="72">
        <f t="shared" si="30"/>
        <v>2.9889999999999999</v>
      </c>
      <c r="S234" s="114">
        <f t="shared" si="19"/>
        <v>39.442999999999998</v>
      </c>
      <c r="T234" s="71"/>
    </row>
    <row r="235" spans="1:20">
      <c r="A235" s="72">
        <f>D235*1000+B235*10+E235</f>
        <v>2013996</v>
      </c>
      <c r="B235" s="72">
        <v>99</v>
      </c>
      <c r="C235" s="72" t="str">
        <f>VLOOKUP(B235,mas!B:C,2,FALSE)</f>
        <v>京都保健会（市＋府）</v>
      </c>
      <c r="D235" s="72">
        <v>2013</v>
      </c>
      <c r="E235" s="72">
        <v>6</v>
      </c>
      <c r="F235" s="72" t="str">
        <f>VLOOKUP(E235,mas!G:H,2,FALSE)</f>
        <v>都市ガス（13A）</v>
      </c>
      <c r="G235" s="72">
        <f t="shared" ref="G235:R235" si="31">G221+G228</f>
        <v>27.579000000000008</v>
      </c>
      <c r="H235" s="72">
        <f t="shared" si="31"/>
        <v>31.348000000000003</v>
      </c>
      <c r="I235" s="72">
        <f t="shared" si="31"/>
        <v>44.858999999999995</v>
      </c>
      <c r="J235" s="72">
        <f t="shared" si="31"/>
        <v>61.286999999999999</v>
      </c>
      <c r="K235" s="72">
        <f t="shared" si="31"/>
        <v>71.24499999999999</v>
      </c>
      <c r="L235" s="72">
        <f t="shared" si="31"/>
        <v>51.497</v>
      </c>
      <c r="M235" s="72">
        <f t="shared" si="31"/>
        <v>33.848999999999997</v>
      </c>
      <c r="N235" s="72">
        <f t="shared" si="31"/>
        <v>29.331999999999997</v>
      </c>
      <c r="O235" s="72">
        <f t="shared" si="31"/>
        <v>51.916999999999994</v>
      </c>
      <c r="P235" s="72">
        <f t="shared" si="31"/>
        <v>59.44100000000001</v>
      </c>
      <c r="Q235" s="72">
        <f t="shared" si="31"/>
        <v>54.955999999999996</v>
      </c>
      <c r="R235" s="72">
        <f t="shared" si="31"/>
        <v>43.795000000000016</v>
      </c>
      <c r="S235" s="114">
        <f t="shared" si="19"/>
        <v>561.10500000000002</v>
      </c>
      <c r="T235" s="71"/>
    </row>
    <row r="236" spans="1:20">
      <c r="A236" s="72">
        <f>D236*1000+B236*10+E236</f>
        <v>2013997</v>
      </c>
      <c r="B236" s="72">
        <v>99</v>
      </c>
      <c r="C236" s="72" t="str">
        <f>VLOOKUP(B236,mas!B:C,2,FALSE)</f>
        <v>京都保健会（市＋府）</v>
      </c>
      <c r="D236" s="30">
        <v>2013</v>
      </c>
      <c r="E236" s="72">
        <v>7</v>
      </c>
      <c r="F236" s="72" t="str">
        <f>VLOOKUP(E236,mas!G:H,2,FALSE)</f>
        <v>電　力</v>
      </c>
      <c r="G236" s="72">
        <f t="shared" ref="G236:R236" si="32">G222+G229</f>
        <v>418.63499999999993</v>
      </c>
      <c r="H236" s="72">
        <f t="shared" si="32"/>
        <v>420.59899999999993</v>
      </c>
      <c r="I236" s="72">
        <f t="shared" si="32"/>
        <v>457.71500000000003</v>
      </c>
      <c r="J236" s="72">
        <f t="shared" si="32"/>
        <v>514.85500000000002</v>
      </c>
      <c r="K236" s="72">
        <f t="shared" si="32"/>
        <v>544.80400000000009</v>
      </c>
      <c r="L236" s="72">
        <f t="shared" si="32"/>
        <v>486.08899999999994</v>
      </c>
      <c r="M236" s="72">
        <f t="shared" si="32"/>
        <v>441.024</v>
      </c>
      <c r="N236" s="72">
        <f t="shared" si="32"/>
        <v>415.42000000000007</v>
      </c>
      <c r="O236" s="72">
        <f t="shared" si="32"/>
        <v>472.04399999999993</v>
      </c>
      <c r="P236" s="72">
        <f t="shared" si="32"/>
        <v>497.02899999999994</v>
      </c>
      <c r="Q236" s="72">
        <f t="shared" si="32"/>
        <v>470.42899999999997</v>
      </c>
      <c r="R236" s="72">
        <f t="shared" si="32"/>
        <v>462.92700000000002</v>
      </c>
      <c r="S236" s="114">
        <f t="shared" si="19"/>
        <v>5601.57</v>
      </c>
      <c r="T236" s="71"/>
    </row>
    <row r="237" spans="1:20">
      <c r="A237" s="30">
        <f t="shared" ref="A237:A298" si="33">D237*1000+B237*10+E237</f>
        <v>2014017</v>
      </c>
      <c r="B237" s="30">
        <v>1</v>
      </c>
      <c r="C237" s="30" t="str">
        <f>VLOOKUP(B237,mas!B:C,2,FALSE)</f>
        <v>保健会事務局</v>
      </c>
      <c r="D237" s="30">
        <v>2014</v>
      </c>
      <c r="E237" s="30">
        <v>7</v>
      </c>
      <c r="F237" s="30" t="str">
        <f>VLOOKUP(E237,mas!G:H,2,FALSE)</f>
        <v>電　力</v>
      </c>
      <c r="G237" s="30">
        <v>1.5449999999999999</v>
      </c>
      <c r="H237" s="30">
        <v>1.3460000000000001</v>
      </c>
      <c r="I237" s="30">
        <v>1.2110000000000001</v>
      </c>
      <c r="J237" s="30">
        <v>1.33</v>
      </c>
      <c r="K237" s="30">
        <v>1.5740000000000001</v>
      </c>
      <c r="L237" s="30">
        <v>1.3859999999999999</v>
      </c>
      <c r="M237" s="30">
        <v>1.234</v>
      </c>
      <c r="N237" s="30">
        <v>1.252</v>
      </c>
      <c r="O237" s="30">
        <v>1.5</v>
      </c>
      <c r="P237" s="30">
        <v>2.1469999999999998</v>
      </c>
      <c r="Q237" s="30">
        <v>1.9219999999999999</v>
      </c>
      <c r="R237" s="30">
        <v>1.754</v>
      </c>
      <c r="S237" s="114">
        <f t="shared" si="19"/>
        <v>18.201000000000001</v>
      </c>
      <c r="T237" s="71"/>
    </row>
    <row r="238" spans="1:20">
      <c r="A238" s="30">
        <f t="shared" si="33"/>
        <v>2014026</v>
      </c>
      <c r="B238" s="30">
        <v>2</v>
      </c>
      <c r="C238" s="30" t="str">
        <f>VLOOKUP(B238,mas!B:C,2,FALSE)</f>
        <v>近畿高等看護専門学校</v>
      </c>
      <c r="D238" s="30">
        <v>2014</v>
      </c>
      <c r="E238" s="30">
        <v>6</v>
      </c>
      <c r="F238" s="30" t="str">
        <f>VLOOKUP(E238,mas!G:H,2,FALSE)</f>
        <v>都市ガス（13A）</v>
      </c>
      <c r="G238" s="30">
        <v>0.182</v>
      </c>
      <c r="H238" s="30">
        <v>0.14199999999999999</v>
      </c>
      <c r="I238" s="30">
        <v>0.46899999999999997</v>
      </c>
      <c r="J238" s="30">
        <v>0.83399999999999996</v>
      </c>
      <c r="K238" s="30">
        <v>0.89400000000000002</v>
      </c>
      <c r="L238" s="30">
        <v>0.9</v>
      </c>
      <c r="M238" s="30">
        <v>0.30599999999999999</v>
      </c>
      <c r="N238" s="30">
        <v>0.151</v>
      </c>
      <c r="O238" s="30">
        <v>0.72399999999999998</v>
      </c>
      <c r="P238" s="30">
        <v>1.0329999999999999</v>
      </c>
      <c r="Q238" s="30">
        <v>1.095</v>
      </c>
      <c r="R238" s="30">
        <v>0.60799999999999998</v>
      </c>
      <c r="S238" s="114">
        <f t="shared" si="19"/>
        <v>7.3379999999999992</v>
      </c>
      <c r="T238" s="71"/>
    </row>
    <row r="239" spans="1:20">
      <c r="A239" s="30">
        <f t="shared" si="33"/>
        <v>2014027</v>
      </c>
      <c r="B239" s="30">
        <v>2</v>
      </c>
      <c r="C239" s="30" t="str">
        <f>VLOOKUP(B239,mas!B:C,2,FALSE)</f>
        <v>近畿高等看護専門学校</v>
      </c>
      <c r="D239" s="30">
        <v>2014</v>
      </c>
      <c r="E239" s="30">
        <v>7</v>
      </c>
      <c r="F239" s="30" t="str">
        <f>VLOOKUP(E239,mas!G:H,2,FALSE)</f>
        <v>電　力</v>
      </c>
      <c r="G239" s="30">
        <v>4.24</v>
      </c>
      <c r="H239" s="30">
        <v>4.1319999999999997</v>
      </c>
      <c r="I239" s="30">
        <v>4.298</v>
      </c>
      <c r="J239" s="30">
        <v>4.5970000000000004</v>
      </c>
      <c r="K239" s="30">
        <v>4.8280000000000003</v>
      </c>
      <c r="L239" s="30">
        <v>4.7590000000000003</v>
      </c>
      <c r="M239" s="30">
        <v>4.6870000000000003</v>
      </c>
      <c r="N239" s="30">
        <v>4.7789999999999999</v>
      </c>
      <c r="O239" s="30">
        <v>5.1280000000000001</v>
      </c>
      <c r="P239" s="30">
        <v>5.1820000000000004</v>
      </c>
      <c r="Q239" s="30">
        <v>5.6580000000000004</v>
      </c>
      <c r="R239" s="30">
        <v>4.6890000000000001</v>
      </c>
      <c r="S239" s="114">
        <f t="shared" si="19"/>
        <v>56.977000000000004</v>
      </c>
      <c r="T239" s="71"/>
    </row>
    <row r="240" spans="1:20">
      <c r="A240" s="30">
        <f t="shared" si="33"/>
        <v>2014116</v>
      </c>
      <c r="B240" s="30">
        <v>11</v>
      </c>
      <c r="C240" s="30" t="str">
        <f>VLOOKUP(B240,mas!B:C,2,FALSE)</f>
        <v>京都民医連中央病院</v>
      </c>
      <c r="D240" s="30">
        <v>2014</v>
      </c>
      <c r="E240" s="30">
        <v>6</v>
      </c>
      <c r="F240" s="30" t="str">
        <f>VLOOKUP(E240,mas!G:H,2,FALSE)</f>
        <v>都市ガス（13A）</v>
      </c>
      <c r="G240" s="30">
        <v>16.309000000000001</v>
      </c>
      <c r="H240" s="30">
        <v>19.861999999999998</v>
      </c>
      <c r="I240" s="30">
        <v>30.22</v>
      </c>
      <c r="J240" s="30">
        <v>41.274000000000001</v>
      </c>
      <c r="K240" s="30">
        <v>41.91</v>
      </c>
      <c r="L240" s="30">
        <v>27.835000000000001</v>
      </c>
      <c r="M240" s="30">
        <v>19.515999999999998</v>
      </c>
      <c r="N240" s="30">
        <v>19.588000000000001</v>
      </c>
      <c r="O240" s="30">
        <v>30.277000000000001</v>
      </c>
      <c r="P240" s="30">
        <v>39.597999999999999</v>
      </c>
      <c r="Q240" s="30">
        <v>34.848999999999997</v>
      </c>
      <c r="R240" s="30">
        <v>29.387</v>
      </c>
      <c r="S240" s="114">
        <f t="shared" si="19"/>
        <v>350.625</v>
      </c>
      <c r="T240" s="71"/>
    </row>
    <row r="241" spans="1:20">
      <c r="A241" s="30">
        <f t="shared" si="33"/>
        <v>2014117</v>
      </c>
      <c r="B241" s="30">
        <v>11</v>
      </c>
      <c r="C241" s="30" t="str">
        <f>VLOOKUP(B241,mas!B:C,2,FALSE)</f>
        <v>京都民医連中央病院</v>
      </c>
      <c r="D241" s="30">
        <v>2014</v>
      </c>
      <c r="E241" s="30">
        <v>7</v>
      </c>
      <c r="F241" s="30" t="str">
        <f>VLOOKUP(E241,mas!G:H,2,FALSE)</f>
        <v>電　力</v>
      </c>
      <c r="G241" s="30">
        <v>241.26599999999999</v>
      </c>
      <c r="H241" s="30">
        <v>249.94200000000001</v>
      </c>
      <c r="I241" s="30">
        <v>269.40600000000001</v>
      </c>
      <c r="J241" s="30">
        <v>300.55399999999997</v>
      </c>
      <c r="K241" s="30">
        <v>302.53399999999999</v>
      </c>
      <c r="L241" s="30">
        <v>263.26799999999997</v>
      </c>
      <c r="M241" s="30">
        <v>253.934</v>
      </c>
      <c r="N241" s="30">
        <v>242.88200000000001</v>
      </c>
      <c r="O241" s="30">
        <v>235.31700000000001</v>
      </c>
      <c r="P241" s="30">
        <v>296.86700000000002</v>
      </c>
      <c r="Q241" s="30">
        <v>266.62900000000002</v>
      </c>
      <c r="R241" s="30">
        <v>260.79899999999998</v>
      </c>
      <c r="S241" s="114">
        <f t="shared" si="19"/>
        <v>3183.3980000000001</v>
      </c>
      <c r="T241" s="71"/>
    </row>
    <row r="242" spans="1:20">
      <c r="A242" s="30">
        <f t="shared" si="33"/>
        <v>2014141</v>
      </c>
      <c r="B242" s="30">
        <v>14</v>
      </c>
      <c r="C242" s="30" t="str">
        <f>VLOOKUP(B242,mas!B:C,2,FALSE)</f>
        <v>春日診療所</v>
      </c>
      <c r="D242" s="30">
        <v>2014</v>
      </c>
      <c r="E242" s="30">
        <v>1</v>
      </c>
      <c r="F242" s="30" t="str">
        <f>VLOOKUP(E242,mas!G:H,2,FALSE)</f>
        <v>揮発油（ガソリン）</v>
      </c>
      <c r="G242" s="30">
        <v>7.4999999999999997E-2</v>
      </c>
      <c r="H242" s="30">
        <v>6.2E-2</v>
      </c>
      <c r="I242" s="30">
        <v>8.5999999999999993E-2</v>
      </c>
      <c r="J242" s="30">
        <v>0.108</v>
      </c>
      <c r="K242" s="30">
        <v>7.9000000000000001E-2</v>
      </c>
      <c r="L242" s="30">
        <v>0.13</v>
      </c>
      <c r="M242" s="30">
        <v>9.4E-2</v>
      </c>
      <c r="N242" s="30">
        <v>5.8000000000000003E-2</v>
      </c>
      <c r="O242" s="30">
        <v>4.8000000000000001E-2</v>
      </c>
      <c r="P242" s="30">
        <v>8.2000000000000003E-2</v>
      </c>
      <c r="Q242" s="30">
        <v>5.0999999999999997E-2</v>
      </c>
      <c r="R242" s="30">
        <v>4.5999999999999999E-2</v>
      </c>
      <c r="S242" s="114">
        <f t="shared" si="19"/>
        <v>0.91900000000000015</v>
      </c>
      <c r="T242" s="71"/>
    </row>
    <row r="243" spans="1:20">
      <c r="A243" s="30">
        <f t="shared" si="33"/>
        <v>2014146</v>
      </c>
      <c r="B243" s="30">
        <v>14</v>
      </c>
      <c r="C243" s="30" t="str">
        <f>VLOOKUP(B243,mas!B:C,2,FALSE)</f>
        <v>春日診療所</v>
      </c>
      <c r="D243" s="30">
        <v>2014</v>
      </c>
      <c r="E243" s="30">
        <v>6</v>
      </c>
      <c r="F243" s="30" t="str">
        <f>VLOOKUP(E243,mas!G:H,2,FALSE)</f>
        <v>都市ガス（13A）</v>
      </c>
      <c r="G243" s="30">
        <v>0.115</v>
      </c>
      <c r="H243" s="30">
        <v>0.27200000000000002</v>
      </c>
      <c r="I243" s="30">
        <v>0.67500000000000004</v>
      </c>
      <c r="J243" s="30">
        <v>1.1200000000000001</v>
      </c>
      <c r="K243" s="30">
        <v>0.96</v>
      </c>
      <c r="L243" s="30">
        <v>0.46</v>
      </c>
      <c r="M243" s="30">
        <v>8.7999999999999995E-2</v>
      </c>
      <c r="N243" s="30">
        <v>0.65700000000000003</v>
      </c>
      <c r="O243" s="30">
        <v>1.109</v>
      </c>
      <c r="P243" s="30">
        <v>1.196</v>
      </c>
      <c r="Q243" s="30">
        <v>1.069</v>
      </c>
      <c r="R243" s="30">
        <v>0.622</v>
      </c>
      <c r="S243" s="114">
        <f t="shared" si="19"/>
        <v>8.343</v>
      </c>
      <c r="T243" s="71"/>
    </row>
    <row r="244" spans="1:20">
      <c r="A244" s="30">
        <f t="shared" si="33"/>
        <v>2014147</v>
      </c>
      <c r="B244" s="30">
        <v>14</v>
      </c>
      <c r="C244" s="30" t="str">
        <f>VLOOKUP(B244,mas!B:C,2,FALSE)</f>
        <v>春日診療所</v>
      </c>
      <c r="D244" s="30">
        <v>2014</v>
      </c>
      <c r="E244" s="30">
        <v>7</v>
      </c>
      <c r="F244" s="30" t="str">
        <f>VLOOKUP(E244,mas!G:H,2,FALSE)</f>
        <v>電　力</v>
      </c>
      <c r="G244" s="30">
        <v>0.495</v>
      </c>
      <c r="H244" s="30">
        <v>0.42699999999999999</v>
      </c>
      <c r="I244" s="30">
        <v>0.441</v>
      </c>
      <c r="J244" s="30">
        <v>0.45300000000000001</v>
      </c>
      <c r="K244" s="30">
        <v>0.46300000000000002</v>
      </c>
      <c r="L244" s="30">
        <v>0.46200000000000002</v>
      </c>
      <c r="M244" s="30">
        <v>0.42599999999999999</v>
      </c>
      <c r="N244" s="30">
        <v>0.437</v>
      </c>
      <c r="O244" s="30">
        <v>0.45500000000000002</v>
      </c>
      <c r="P244" s="30">
        <v>0.45400000000000001</v>
      </c>
      <c r="Q244" s="30">
        <v>0.53600000000000003</v>
      </c>
      <c r="R244" s="30">
        <v>0.46600000000000003</v>
      </c>
      <c r="S244" s="114">
        <f t="shared" si="19"/>
        <v>5.5149999999999997</v>
      </c>
      <c r="T244" s="71"/>
    </row>
    <row r="245" spans="1:20">
      <c r="A245" s="30">
        <f t="shared" si="33"/>
        <v>2014161</v>
      </c>
      <c r="B245" s="30">
        <v>16</v>
      </c>
      <c r="C245" s="30" t="e">
        <f>VLOOKUP(B245,mas!B:C,2,FALSE)</f>
        <v>#N/A</v>
      </c>
      <c r="D245" s="30">
        <v>2014</v>
      </c>
      <c r="E245" s="30">
        <v>1</v>
      </c>
      <c r="F245" s="30" t="str">
        <f>VLOOKUP(E245,mas!G:H,2,FALSE)</f>
        <v>揮発油（ガソリン）</v>
      </c>
      <c r="G245" s="30">
        <v>0.108</v>
      </c>
      <c r="H245" s="30">
        <v>0.13200000000000001</v>
      </c>
      <c r="I245" s="30">
        <v>9.9000000000000005E-2</v>
      </c>
      <c r="J245" s="30">
        <v>0.20799999999999999</v>
      </c>
      <c r="K245" s="30">
        <v>0.125</v>
      </c>
      <c r="L245" s="30">
        <v>0.13</v>
      </c>
      <c r="M245" s="30">
        <v>0.128</v>
      </c>
      <c r="N245" s="30">
        <v>0.13900000000000001</v>
      </c>
      <c r="O245" s="30">
        <v>0.108</v>
      </c>
      <c r="P245" s="30">
        <v>0.127</v>
      </c>
      <c r="Q245" s="30">
        <v>0.14099999999999999</v>
      </c>
      <c r="R245" s="30">
        <v>0.115</v>
      </c>
      <c r="S245" s="114">
        <f t="shared" si="19"/>
        <v>1.56</v>
      </c>
      <c r="T245" s="71"/>
    </row>
    <row r="246" spans="1:20">
      <c r="A246" s="30">
        <f t="shared" si="33"/>
        <v>2014166</v>
      </c>
      <c r="B246" s="30">
        <v>16</v>
      </c>
      <c r="C246" s="30" t="e">
        <f>VLOOKUP(B246,mas!B:C,2,FALSE)</f>
        <v>#N/A</v>
      </c>
      <c r="D246" s="30">
        <v>2014</v>
      </c>
      <c r="E246" s="30">
        <v>6</v>
      </c>
      <c r="F246" s="30" t="str">
        <f>VLOOKUP(E246,mas!G:H,2,FALSE)</f>
        <v>都市ガス（13A）</v>
      </c>
      <c r="G246" s="30">
        <v>0.23599999999999999</v>
      </c>
      <c r="H246" s="30">
        <v>2.5999999999999999E-2</v>
      </c>
      <c r="I246" s="30">
        <v>0.26500000000000001</v>
      </c>
      <c r="J246" s="30">
        <v>0.53100000000000003</v>
      </c>
      <c r="K246" s="30">
        <v>0.83499999999999996</v>
      </c>
      <c r="L246" s="30">
        <v>0.42799999999999999</v>
      </c>
      <c r="M246" s="30">
        <v>0.34699999999999998</v>
      </c>
      <c r="N246" s="30">
        <v>0.79700000000000004</v>
      </c>
      <c r="O246" s="30">
        <v>1.0940000000000001</v>
      </c>
      <c r="P246" s="30">
        <v>1.0409999999999999</v>
      </c>
      <c r="Q246" s="30">
        <v>0.67600000000000005</v>
      </c>
      <c r="R246" s="30">
        <v>0.39800000000000002</v>
      </c>
      <c r="S246" s="114">
        <f t="shared" si="19"/>
        <v>6.6739999999999995</v>
      </c>
      <c r="T246" s="71"/>
    </row>
    <row r="247" spans="1:20">
      <c r="A247" s="30">
        <f t="shared" si="33"/>
        <v>2014167</v>
      </c>
      <c r="B247" s="30">
        <v>16</v>
      </c>
      <c r="C247" s="30" t="e">
        <f>VLOOKUP(B247,mas!B:C,2,FALSE)</f>
        <v>#N/A</v>
      </c>
      <c r="D247" s="30">
        <v>2014</v>
      </c>
      <c r="E247" s="30">
        <v>7</v>
      </c>
      <c r="F247" s="30" t="str">
        <f>VLOOKUP(E247,mas!G:H,2,FALSE)</f>
        <v>電　力</v>
      </c>
      <c r="G247" s="30">
        <v>2.4039999999999999</v>
      </c>
      <c r="H247" s="30">
        <v>2.1379999999999999</v>
      </c>
      <c r="I247" s="30">
        <v>2.0390000000000001</v>
      </c>
      <c r="J247" s="30">
        <v>2.395</v>
      </c>
      <c r="K247" s="30">
        <v>2.9569999999999999</v>
      </c>
      <c r="L247" s="30">
        <v>2.7919999999999998</v>
      </c>
      <c r="M247" s="30">
        <v>2.3860000000000001</v>
      </c>
      <c r="N247" s="30">
        <v>2.3050000000000002</v>
      </c>
      <c r="O247" s="30">
        <v>2.4580000000000002</v>
      </c>
      <c r="P247" s="30">
        <v>3.18</v>
      </c>
      <c r="Q247" s="30">
        <v>2.859</v>
      </c>
      <c r="R247" s="30">
        <v>2.6930000000000001</v>
      </c>
      <c r="S247" s="114">
        <f t="shared" si="19"/>
        <v>30.606000000000005</v>
      </c>
      <c r="T247" s="71"/>
    </row>
    <row r="248" spans="1:20">
      <c r="A248" s="30">
        <f t="shared" si="33"/>
        <v>2014176</v>
      </c>
      <c r="B248" s="30">
        <v>17</v>
      </c>
      <c r="C248" s="30" t="e">
        <f>VLOOKUP(B248,mas!B:C,2,FALSE)</f>
        <v>#N/A</v>
      </c>
      <c r="D248" s="30">
        <v>2014</v>
      </c>
      <c r="E248" s="30">
        <v>6</v>
      </c>
      <c r="F248" s="30" t="str">
        <f>VLOOKUP(E248,mas!G:H,2,FALSE)</f>
        <v>都市ガス（13A）</v>
      </c>
      <c r="G248" s="30">
        <v>0.13800000000000001</v>
      </c>
      <c r="H248" s="30">
        <v>0.23499999999999999</v>
      </c>
      <c r="I248" s="30">
        <v>0.53300000000000003</v>
      </c>
      <c r="J248" s="30">
        <v>0.66200000000000003</v>
      </c>
      <c r="K248" s="30">
        <v>0.59799999999999998</v>
      </c>
      <c r="L248" s="30">
        <v>0.41299999999999998</v>
      </c>
      <c r="M248" s="30">
        <v>0.84</v>
      </c>
      <c r="N248" s="30">
        <v>0.185</v>
      </c>
      <c r="O248" s="30">
        <v>0.505</v>
      </c>
      <c r="P248" s="30">
        <v>0.5</v>
      </c>
      <c r="Q248" s="30">
        <v>0.51700000000000002</v>
      </c>
      <c r="R248" s="30">
        <v>0.31</v>
      </c>
      <c r="S248" s="114">
        <f t="shared" si="19"/>
        <v>5.4359999999999999</v>
      </c>
      <c r="T248" s="71"/>
    </row>
    <row r="249" spans="1:20">
      <c r="A249" s="30">
        <f t="shared" si="33"/>
        <v>2014177</v>
      </c>
      <c r="B249" s="30">
        <v>17</v>
      </c>
      <c r="C249" s="30" t="e">
        <f>VLOOKUP(B249,mas!B:C,2,FALSE)</f>
        <v>#N/A</v>
      </c>
      <c r="D249" s="30">
        <v>2014</v>
      </c>
      <c r="E249" s="30">
        <v>7</v>
      </c>
      <c r="F249" s="30" t="str">
        <f>VLOOKUP(E249,mas!G:H,2,FALSE)</f>
        <v>電　力</v>
      </c>
      <c r="G249" s="30">
        <v>1.349</v>
      </c>
      <c r="H249" s="30">
        <v>1.6040000000000001</v>
      </c>
      <c r="I249" s="30">
        <v>1.403</v>
      </c>
      <c r="J249" s="30">
        <v>1.4970000000000001</v>
      </c>
      <c r="K249" s="30">
        <v>1.5980000000000001</v>
      </c>
      <c r="L249" s="30">
        <v>1.399</v>
      </c>
      <c r="M249" s="30">
        <v>1.4810000000000001</v>
      </c>
      <c r="N249" s="30">
        <v>1.556</v>
      </c>
      <c r="O249" s="30">
        <v>1.472</v>
      </c>
      <c r="P249" s="30">
        <v>1.5960000000000001</v>
      </c>
      <c r="Q249" s="30">
        <v>1.4670000000000001</v>
      </c>
      <c r="R249" s="30">
        <v>1.29</v>
      </c>
      <c r="S249" s="114">
        <f t="shared" si="19"/>
        <v>17.712</v>
      </c>
      <c r="T249" s="71"/>
    </row>
    <row r="250" spans="1:20">
      <c r="A250" s="30">
        <f t="shared" si="33"/>
        <v>2014181</v>
      </c>
      <c r="B250" s="30">
        <v>18</v>
      </c>
      <c r="C250" s="30" t="str">
        <f>VLOOKUP(B250,mas!B:C,2,FALSE)</f>
        <v>京都民医連太子道診療所</v>
      </c>
      <c r="D250" s="30">
        <v>2014</v>
      </c>
      <c r="E250" s="30">
        <v>1</v>
      </c>
      <c r="F250" s="30" t="str">
        <f>VLOOKUP(E250,mas!G:H,2,FALSE)</f>
        <v>揮発油（ガソリン）</v>
      </c>
      <c r="G250" s="30">
        <v>0.152</v>
      </c>
      <c r="H250" s="30">
        <v>0.22900000000000001</v>
      </c>
      <c r="I250" s="30">
        <v>0.187</v>
      </c>
      <c r="J250" s="30">
        <v>0.307</v>
      </c>
      <c r="K250" s="30">
        <v>0.311</v>
      </c>
      <c r="L250" s="30">
        <v>0.249</v>
      </c>
      <c r="M250" s="30">
        <v>0.18099999999999999</v>
      </c>
      <c r="N250" s="30">
        <v>0.222</v>
      </c>
      <c r="O250" s="30">
        <v>0.19900000000000001</v>
      </c>
      <c r="P250" s="30">
        <v>0.219</v>
      </c>
      <c r="Q250" s="30">
        <v>0.23799999999999999</v>
      </c>
      <c r="R250" s="30">
        <v>0.20899999999999999</v>
      </c>
      <c r="S250" s="114">
        <f t="shared" ref="S250:S313" si="34">SUM(G250:R250)</f>
        <v>2.7029999999999998</v>
      </c>
      <c r="T250" s="71"/>
    </row>
    <row r="251" spans="1:20">
      <c r="A251" s="30">
        <f t="shared" si="33"/>
        <v>2014186</v>
      </c>
      <c r="B251" s="30">
        <v>18</v>
      </c>
      <c r="C251" s="30" t="str">
        <f>VLOOKUP(B251,mas!B:C,2,FALSE)</f>
        <v>京都民医連太子道診療所</v>
      </c>
      <c r="D251" s="30">
        <v>2014</v>
      </c>
      <c r="E251" s="30">
        <v>6</v>
      </c>
      <c r="F251" s="30" t="str">
        <f>VLOOKUP(E251,mas!G:H,2,FALSE)</f>
        <v>都市ガス（13A）</v>
      </c>
      <c r="G251" s="30">
        <v>0.27500000000000002</v>
      </c>
      <c r="H251" s="30">
        <v>1.0740000000000001</v>
      </c>
      <c r="I251" s="30">
        <v>3.97</v>
      </c>
      <c r="J251" s="30">
        <v>5.7460000000000004</v>
      </c>
      <c r="K251" s="30">
        <v>6.4160000000000004</v>
      </c>
      <c r="L251" s="30">
        <v>4.8810000000000002</v>
      </c>
      <c r="M251" s="30">
        <v>2.4580000000000002</v>
      </c>
      <c r="N251" s="30">
        <v>0.55100000000000005</v>
      </c>
      <c r="O251" s="30">
        <v>1.91</v>
      </c>
      <c r="P251" s="30">
        <v>2.3780000000000001</v>
      </c>
      <c r="Q251" s="30">
        <v>6.0979999999999999</v>
      </c>
      <c r="R251" s="30">
        <v>1.3959999999999999</v>
      </c>
      <c r="S251" s="114">
        <f t="shared" si="34"/>
        <v>37.152999999999999</v>
      </c>
      <c r="T251" s="71"/>
    </row>
    <row r="252" spans="1:20">
      <c r="A252" s="30">
        <f t="shared" si="33"/>
        <v>2014187</v>
      </c>
      <c r="B252" s="30">
        <v>18</v>
      </c>
      <c r="C252" s="30" t="str">
        <f>VLOOKUP(B252,mas!B:C,2,FALSE)</f>
        <v>京都民医連太子道診療所</v>
      </c>
      <c r="D252" s="30">
        <v>2014</v>
      </c>
      <c r="E252" s="30">
        <v>7</v>
      </c>
      <c r="F252" s="30" t="str">
        <f>VLOOKUP(E252,mas!G:H,2,FALSE)</f>
        <v>電　力</v>
      </c>
      <c r="G252" s="30">
        <v>27.199000000000002</v>
      </c>
      <c r="H252" s="30">
        <v>23.088000000000001</v>
      </c>
      <c r="I252" s="30">
        <v>26.698</v>
      </c>
      <c r="J252" s="30">
        <v>19.055</v>
      </c>
      <c r="K252" s="30">
        <v>28.616</v>
      </c>
      <c r="L252" s="30">
        <v>29.347999999999999</v>
      </c>
      <c r="M252" s="30">
        <v>24.492000000000001</v>
      </c>
      <c r="N252" s="30">
        <v>21.623999999999999</v>
      </c>
      <c r="O252" s="30">
        <v>23.23</v>
      </c>
      <c r="P252" s="30">
        <v>22.84</v>
      </c>
      <c r="Q252" s="30">
        <v>26.765000000000001</v>
      </c>
      <c r="R252" s="30">
        <v>23.146000000000001</v>
      </c>
      <c r="S252" s="114">
        <f t="shared" si="34"/>
        <v>296.101</v>
      </c>
      <c r="T252" s="71"/>
    </row>
    <row r="253" spans="1:20">
      <c r="A253" s="30">
        <f t="shared" si="33"/>
        <v>2014196</v>
      </c>
      <c r="B253" s="30">
        <v>19</v>
      </c>
      <c r="C253" s="30" t="str">
        <f>VLOOKUP(B253,mas!B:C,2,FALSE)</f>
        <v>かどの三条こども診療所</v>
      </c>
      <c r="D253" s="30">
        <v>2014</v>
      </c>
      <c r="E253" s="30">
        <v>6</v>
      </c>
      <c r="F253" s="30" t="str">
        <f>VLOOKUP(E253,mas!G:H,2,FALSE)</f>
        <v>都市ガス（13A）</v>
      </c>
      <c r="G253" s="30">
        <v>3.0000000000000001E-3</v>
      </c>
      <c r="H253" s="30">
        <v>3.0000000000000001E-3</v>
      </c>
      <c r="I253" s="30">
        <v>1E-3</v>
      </c>
      <c r="J253" s="30">
        <v>2E-3</v>
      </c>
      <c r="K253" s="30">
        <v>1E-3</v>
      </c>
      <c r="L253" s="30">
        <v>1E-3</v>
      </c>
      <c r="M253" s="30">
        <v>1E-3</v>
      </c>
      <c r="N253" s="30">
        <v>2E-3</v>
      </c>
      <c r="O253" s="30">
        <v>2E-3</v>
      </c>
      <c r="P253" s="30">
        <v>2E-3</v>
      </c>
      <c r="Q253" s="30">
        <v>3.0000000000000001E-3</v>
      </c>
      <c r="R253" s="30">
        <v>3.0000000000000001E-3</v>
      </c>
      <c r="S253" s="114">
        <f t="shared" si="34"/>
        <v>2.4E-2</v>
      </c>
      <c r="T253" s="71"/>
    </row>
    <row r="254" spans="1:20">
      <c r="A254" s="30">
        <f t="shared" si="33"/>
        <v>2014197</v>
      </c>
      <c r="B254" s="30">
        <v>19</v>
      </c>
      <c r="C254" s="30" t="str">
        <f>VLOOKUP(B254,mas!B:C,2,FALSE)</f>
        <v>かどの三条こども診療所</v>
      </c>
      <c r="D254" s="30">
        <v>2014</v>
      </c>
      <c r="E254" s="30">
        <v>7</v>
      </c>
      <c r="F254" s="30" t="str">
        <f>VLOOKUP(E254,mas!G:H,2,FALSE)</f>
        <v>電　力</v>
      </c>
      <c r="G254" s="30">
        <v>2.9180000000000001</v>
      </c>
      <c r="H254" s="30">
        <v>2.4849999999999999</v>
      </c>
      <c r="I254" s="30">
        <v>2.5510000000000002</v>
      </c>
      <c r="J254" s="30">
        <v>3.2669999999999999</v>
      </c>
      <c r="K254" s="30">
        <v>3.8940000000000001</v>
      </c>
      <c r="L254" s="30">
        <v>3.24</v>
      </c>
      <c r="M254" s="30">
        <v>2.964</v>
      </c>
      <c r="N254" s="30">
        <v>2.7440000000000002</v>
      </c>
      <c r="O254" s="30">
        <v>2.8029999999999999</v>
      </c>
      <c r="P254" s="30">
        <v>4.4950000000000001</v>
      </c>
      <c r="Q254" s="30">
        <v>3.8029999999999999</v>
      </c>
      <c r="R254" s="30">
        <v>3.4020000000000001</v>
      </c>
      <c r="S254" s="114">
        <f t="shared" si="34"/>
        <v>38.566000000000003</v>
      </c>
      <c r="T254" s="71"/>
    </row>
    <row r="255" spans="1:20">
      <c r="A255" s="30">
        <f t="shared" si="33"/>
        <v>2014201</v>
      </c>
      <c r="B255" s="30">
        <v>20</v>
      </c>
      <c r="C255" s="30" t="str">
        <f>VLOOKUP(B255,mas!B:C,2,FALSE)</f>
        <v>総合ケアＳＴ太秦安井</v>
      </c>
      <c r="D255" s="30">
        <v>2014</v>
      </c>
      <c r="E255" s="30">
        <v>1</v>
      </c>
      <c r="F255" s="30" t="str">
        <f>VLOOKUP(E255,mas!G:H,2,FALSE)</f>
        <v>揮発油（ガソリン）</v>
      </c>
      <c r="G255" s="30">
        <v>0.19700000000000001</v>
      </c>
      <c r="H255" s="30">
        <v>0.17</v>
      </c>
      <c r="I255" s="30">
        <v>0.184</v>
      </c>
      <c r="J255" s="30">
        <v>0.184</v>
      </c>
      <c r="K255" s="30">
        <v>0.17299999999999999</v>
      </c>
      <c r="L255" s="30">
        <v>0.182</v>
      </c>
      <c r="M255" s="30">
        <v>0.17599999999999999</v>
      </c>
      <c r="N255" s="30">
        <v>0.20899999999999999</v>
      </c>
      <c r="O255" s="30">
        <v>0.20300000000000001</v>
      </c>
      <c r="P255" s="30">
        <v>0.161</v>
      </c>
      <c r="Q255" s="30">
        <v>0.19400000000000001</v>
      </c>
      <c r="R255" s="30">
        <v>0.17100000000000001</v>
      </c>
      <c r="S255" s="114">
        <f t="shared" si="34"/>
        <v>2.2039999999999997</v>
      </c>
      <c r="T255" s="71"/>
    </row>
    <row r="256" spans="1:20">
      <c r="A256" s="30">
        <f t="shared" si="33"/>
        <v>2014206</v>
      </c>
      <c r="B256" s="30">
        <v>20</v>
      </c>
      <c r="C256" s="30" t="str">
        <f>VLOOKUP(B256,mas!B:C,2,FALSE)</f>
        <v>総合ケアＳＴ太秦安井</v>
      </c>
      <c r="D256" s="30">
        <v>2014</v>
      </c>
      <c r="E256" s="30">
        <v>6</v>
      </c>
      <c r="F256" s="30" t="str">
        <f>VLOOKUP(E256,mas!G:H,2,FALSE)</f>
        <v>都市ガス（13A）</v>
      </c>
      <c r="G256" s="30">
        <v>3.0000000000000001E-3</v>
      </c>
      <c r="H256" s="30">
        <v>0</v>
      </c>
      <c r="I256" s="30">
        <v>0</v>
      </c>
      <c r="J256" s="30">
        <v>0</v>
      </c>
      <c r="K256" s="30">
        <v>0</v>
      </c>
      <c r="L256" s="30">
        <v>0</v>
      </c>
      <c r="M256" s="30">
        <v>2E-3</v>
      </c>
      <c r="N256" s="30">
        <v>6.0000000000000001E-3</v>
      </c>
      <c r="O256" s="30">
        <v>8.0000000000000002E-3</v>
      </c>
      <c r="P256" s="30">
        <v>0.01</v>
      </c>
      <c r="Q256" s="30">
        <v>0.01</v>
      </c>
      <c r="R256" s="30">
        <v>8.0000000000000002E-3</v>
      </c>
      <c r="S256" s="114">
        <f t="shared" si="34"/>
        <v>4.7E-2</v>
      </c>
      <c r="T256" s="71"/>
    </row>
    <row r="257" spans="1:20">
      <c r="A257" s="30">
        <f t="shared" si="33"/>
        <v>2014207</v>
      </c>
      <c r="B257" s="30">
        <v>20</v>
      </c>
      <c r="C257" s="30" t="str">
        <f>VLOOKUP(B257,mas!B:C,2,FALSE)</f>
        <v>総合ケアＳＴ太秦安井</v>
      </c>
      <c r="D257" s="30">
        <v>2014</v>
      </c>
      <c r="E257" s="30">
        <v>7</v>
      </c>
      <c r="F257" s="30" t="str">
        <f>VLOOKUP(E257,mas!G:H,2,FALSE)</f>
        <v>電　力</v>
      </c>
      <c r="G257" s="30">
        <v>2.407</v>
      </c>
      <c r="H257" s="30">
        <v>2.641</v>
      </c>
      <c r="I257" s="30">
        <v>3.6080000000000001</v>
      </c>
      <c r="J257" s="30">
        <v>6.2679999999999998</v>
      </c>
      <c r="K257" s="30">
        <v>5.1609999999999996</v>
      </c>
      <c r="L257" s="30">
        <v>3.4820000000000002</v>
      </c>
      <c r="M257" s="30">
        <v>2.4900000000000002</v>
      </c>
      <c r="N257" s="30">
        <v>2.9870000000000001</v>
      </c>
      <c r="O257" s="30">
        <v>3.8130000000000002</v>
      </c>
      <c r="P257" s="30">
        <v>4.1820000000000004</v>
      </c>
      <c r="Q257" s="30">
        <v>3.8029999999999999</v>
      </c>
      <c r="R257" s="30">
        <v>3.468</v>
      </c>
      <c r="S257" s="114">
        <f t="shared" si="34"/>
        <v>44.31</v>
      </c>
      <c r="T257" s="71"/>
    </row>
    <row r="258" spans="1:20">
      <c r="A258" s="30">
        <f t="shared" si="33"/>
        <v>2014301</v>
      </c>
      <c r="B258" s="30">
        <v>30</v>
      </c>
      <c r="C258" s="30" t="str">
        <f>VLOOKUP(B258,mas!B:C,2,FALSE)</f>
        <v>上京診療所</v>
      </c>
      <c r="D258" s="30">
        <v>2014</v>
      </c>
      <c r="E258" s="30">
        <v>1</v>
      </c>
      <c r="F258" s="30" t="str">
        <f>VLOOKUP(E258,mas!G:H,2,FALSE)</f>
        <v>揮発油（ガソリン）</v>
      </c>
      <c r="G258" s="30">
        <v>0.121</v>
      </c>
      <c r="H258" s="30">
        <v>0.13900000000000001</v>
      </c>
      <c r="I258" s="30">
        <v>0.14499999999999999</v>
      </c>
      <c r="J258" s="30">
        <v>0.182</v>
      </c>
      <c r="K258" s="30">
        <v>0.183</v>
      </c>
      <c r="L258" s="30">
        <v>0.183</v>
      </c>
      <c r="M258" s="30">
        <v>0.113</v>
      </c>
      <c r="N258" s="30">
        <v>8.7999999999999995E-2</v>
      </c>
      <c r="O258" s="30">
        <v>0.151</v>
      </c>
      <c r="P258" s="30">
        <v>0.14099999999999999</v>
      </c>
      <c r="Q258" s="30">
        <v>0.11</v>
      </c>
      <c r="R258" s="30">
        <v>0.14000000000000001</v>
      </c>
      <c r="S258" s="114">
        <f t="shared" si="34"/>
        <v>1.6960000000000002</v>
      </c>
      <c r="T258" s="71"/>
    </row>
    <row r="259" spans="1:20">
      <c r="A259" s="30">
        <f t="shared" si="33"/>
        <v>2014306</v>
      </c>
      <c r="B259" s="30">
        <v>30</v>
      </c>
      <c r="C259" s="30" t="str">
        <f>VLOOKUP(B259,mas!B:C,2,FALSE)</f>
        <v>上京診療所</v>
      </c>
      <c r="D259" s="30">
        <v>2014</v>
      </c>
      <c r="E259" s="30">
        <v>6</v>
      </c>
      <c r="F259" s="30" t="str">
        <f>VLOOKUP(E259,mas!G:H,2,FALSE)</f>
        <v>都市ガス（13A）</v>
      </c>
      <c r="G259" s="30">
        <v>0.443</v>
      </c>
      <c r="H259" s="30">
        <v>0.39</v>
      </c>
      <c r="I259" s="30">
        <v>1.1639999999999999</v>
      </c>
      <c r="J259" s="30">
        <v>1.7450000000000001</v>
      </c>
      <c r="K259" s="30">
        <v>1.1299999999999999</v>
      </c>
      <c r="L259" s="30">
        <v>0.66500000000000004</v>
      </c>
      <c r="M259" s="30">
        <v>0.36099999999999999</v>
      </c>
      <c r="N259" s="30">
        <v>0.9</v>
      </c>
      <c r="O259" s="30">
        <v>1.0960000000000001</v>
      </c>
      <c r="P259" s="30">
        <v>1.1519999999999999</v>
      </c>
      <c r="Q259" s="30">
        <v>0.79500000000000004</v>
      </c>
      <c r="R259" s="30">
        <v>0.36</v>
      </c>
      <c r="S259" s="114">
        <f t="shared" si="34"/>
        <v>10.200999999999999</v>
      </c>
      <c r="T259" s="71"/>
    </row>
    <row r="260" spans="1:20">
      <c r="A260" s="30">
        <f t="shared" si="33"/>
        <v>2014307</v>
      </c>
      <c r="B260" s="30">
        <v>30</v>
      </c>
      <c r="C260" s="30" t="str">
        <f>VLOOKUP(B260,mas!B:C,2,FALSE)</f>
        <v>上京診療所</v>
      </c>
      <c r="D260" s="30">
        <v>2014</v>
      </c>
      <c r="E260" s="30">
        <v>7</v>
      </c>
      <c r="F260" s="30" t="str">
        <f>VLOOKUP(E260,mas!G:H,2,FALSE)</f>
        <v>電　力</v>
      </c>
      <c r="G260" s="30">
        <v>8.8670000000000009</v>
      </c>
      <c r="H260" s="30">
        <v>8.0050000000000008</v>
      </c>
      <c r="I260" s="30">
        <v>8.0559999999999992</v>
      </c>
      <c r="J260" s="30">
        <v>8.6790000000000003</v>
      </c>
      <c r="K260" s="30">
        <v>9.0050000000000008</v>
      </c>
      <c r="L260" s="30">
        <v>8.2249999999999996</v>
      </c>
      <c r="M260" s="30">
        <v>8.202</v>
      </c>
      <c r="N260" s="30">
        <v>8.5459999999999994</v>
      </c>
      <c r="O260" s="30">
        <v>8.2230000000000008</v>
      </c>
      <c r="P260" s="30">
        <v>8.9809999999999999</v>
      </c>
      <c r="Q260" s="30">
        <v>8.0470000000000006</v>
      </c>
      <c r="R260" s="30">
        <v>7.8109999999999999</v>
      </c>
      <c r="S260" s="114">
        <f t="shared" si="34"/>
        <v>100.64699999999999</v>
      </c>
      <c r="T260" s="71"/>
    </row>
    <row r="261" spans="1:20">
      <c r="A261" s="30">
        <f t="shared" si="33"/>
        <v>2014341</v>
      </c>
      <c r="B261" s="30">
        <v>34</v>
      </c>
      <c r="C261" s="30" t="str">
        <f>VLOOKUP(B261,mas!B:C,2,FALSE)</f>
        <v>仁和診療所</v>
      </c>
      <c r="D261" s="30">
        <v>2014</v>
      </c>
      <c r="E261" s="30">
        <v>1</v>
      </c>
      <c r="F261" s="30" t="str">
        <f>VLOOKUP(E261,mas!G:H,2,FALSE)</f>
        <v>揮発油（ガソリン）</v>
      </c>
      <c r="G261" s="30">
        <v>8.6999999999999994E-2</v>
      </c>
      <c r="H261" s="30">
        <v>8.3000000000000004E-2</v>
      </c>
      <c r="I261" s="30">
        <v>0.13</v>
      </c>
      <c r="J261" s="30">
        <v>0.14899999999999999</v>
      </c>
      <c r="K261" s="30">
        <v>0.129</v>
      </c>
      <c r="L261" s="30">
        <v>0.11</v>
      </c>
      <c r="M261" s="30">
        <v>6.4000000000000001E-2</v>
      </c>
      <c r="N261" s="30">
        <v>8.7999999999999995E-2</v>
      </c>
      <c r="O261" s="30">
        <v>0.114</v>
      </c>
      <c r="P261" s="30">
        <v>9.1999999999999998E-2</v>
      </c>
      <c r="Q261" s="30">
        <v>9.5000000000000001E-2</v>
      </c>
      <c r="R261" s="30">
        <v>0.11799999999999999</v>
      </c>
      <c r="S261" s="114">
        <f t="shared" si="34"/>
        <v>1.2589999999999999</v>
      </c>
      <c r="T261" s="71"/>
    </row>
    <row r="262" spans="1:20">
      <c r="A262" s="30">
        <f t="shared" si="33"/>
        <v>2014342</v>
      </c>
      <c r="B262" s="30">
        <v>34</v>
      </c>
      <c r="C262" s="30" t="str">
        <f>VLOOKUP(B262,mas!B:C,2,FALSE)</f>
        <v>仁和診療所</v>
      </c>
      <c r="D262" s="30">
        <v>2014</v>
      </c>
      <c r="E262" s="30">
        <v>2</v>
      </c>
      <c r="F262" s="30" t="str">
        <f>VLOOKUP(E262,mas!G:H,2,FALSE)</f>
        <v>灯　油</v>
      </c>
      <c r="G262" s="30">
        <v>0.79</v>
      </c>
      <c r="H262" s="30">
        <v>0</v>
      </c>
      <c r="I262" s="30">
        <v>0</v>
      </c>
      <c r="J262" s="30">
        <v>0</v>
      </c>
      <c r="K262" s="30">
        <v>0</v>
      </c>
      <c r="L262" s="30">
        <v>0</v>
      </c>
      <c r="M262" s="30">
        <v>0</v>
      </c>
      <c r="N262" s="30">
        <v>0.33</v>
      </c>
      <c r="O262" s="30">
        <v>0.48699999999999999</v>
      </c>
      <c r="P262" s="30">
        <v>0.33900000000000002</v>
      </c>
      <c r="Q262" s="30">
        <v>0.45700000000000002</v>
      </c>
      <c r="R262" s="30">
        <v>0.46800000000000003</v>
      </c>
      <c r="S262" s="114">
        <f t="shared" si="34"/>
        <v>2.871</v>
      </c>
      <c r="T262" s="71"/>
    </row>
    <row r="263" spans="1:20">
      <c r="A263" s="30">
        <f t="shared" si="33"/>
        <v>2014347</v>
      </c>
      <c r="B263" s="30">
        <v>34</v>
      </c>
      <c r="C263" s="30" t="str">
        <f>VLOOKUP(B263,mas!B:C,2,FALSE)</f>
        <v>仁和診療所</v>
      </c>
      <c r="D263" s="30">
        <v>2014</v>
      </c>
      <c r="E263" s="30">
        <v>7</v>
      </c>
      <c r="F263" s="30" t="str">
        <f>VLOOKUP(E263,mas!G:H,2,FALSE)</f>
        <v>電　力</v>
      </c>
      <c r="G263" s="30">
        <v>8.9719999999999995</v>
      </c>
      <c r="H263" s="30">
        <v>6.65</v>
      </c>
      <c r="I263" s="30">
        <v>7.6749999999999998</v>
      </c>
      <c r="J263" s="30">
        <v>8.69</v>
      </c>
      <c r="K263" s="30">
        <v>10.363</v>
      </c>
      <c r="L263" s="30">
        <v>9.1460000000000008</v>
      </c>
      <c r="M263" s="30">
        <v>7.0960000000000001</v>
      </c>
      <c r="N263" s="30">
        <v>7.7060000000000004</v>
      </c>
      <c r="O263" s="30">
        <v>10.009</v>
      </c>
      <c r="P263" s="30">
        <v>10.631</v>
      </c>
      <c r="Q263" s="30">
        <v>12.363</v>
      </c>
      <c r="R263" s="30">
        <v>9.1809999999999992</v>
      </c>
      <c r="S263" s="114">
        <f t="shared" si="34"/>
        <v>108.482</v>
      </c>
      <c r="T263" s="71"/>
    </row>
    <row r="264" spans="1:20">
      <c r="A264" s="30">
        <f t="shared" si="33"/>
        <v>2014361</v>
      </c>
      <c r="B264" s="30">
        <v>36</v>
      </c>
      <c r="C264" s="30" t="str">
        <f>VLOOKUP(B264,mas!B:C,2,FALSE)</f>
        <v>上京鍼灸</v>
      </c>
      <c r="D264" s="30">
        <v>2014</v>
      </c>
      <c r="E264" s="30">
        <v>1</v>
      </c>
      <c r="F264" s="30" t="str">
        <f>VLOOKUP(E264,mas!G:H,2,FALSE)</f>
        <v>揮発油（ガソリン）</v>
      </c>
      <c r="G264" s="30">
        <v>0.23</v>
      </c>
      <c r="H264" s="30">
        <v>0.19400000000000001</v>
      </c>
      <c r="I264" s="30">
        <v>0.246</v>
      </c>
      <c r="J264" s="30">
        <v>0.32400000000000001</v>
      </c>
      <c r="K264" s="30">
        <v>0.27100000000000002</v>
      </c>
      <c r="L264" s="30">
        <v>0.23599999999999999</v>
      </c>
      <c r="M264" s="30">
        <v>0.23799999999999999</v>
      </c>
      <c r="N264" s="30">
        <v>0.22600000000000001</v>
      </c>
      <c r="O264" s="30">
        <v>0.224</v>
      </c>
      <c r="P264" s="30">
        <v>0.246</v>
      </c>
      <c r="Q264" s="30">
        <v>0.19</v>
      </c>
      <c r="R264" s="30">
        <v>0.245</v>
      </c>
      <c r="S264" s="114">
        <f t="shared" si="34"/>
        <v>2.87</v>
      </c>
      <c r="T264" s="71"/>
    </row>
    <row r="265" spans="1:20">
      <c r="A265" s="30">
        <f t="shared" si="33"/>
        <v>2014411</v>
      </c>
      <c r="B265" s="30">
        <v>41</v>
      </c>
      <c r="C265" s="30" t="str">
        <f>VLOOKUP(B265,mas!B:C,2,FALSE)</f>
        <v>総合ケアＳＴわかば</v>
      </c>
      <c r="D265" s="30">
        <v>2014</v>
      </c>
      <c r="E265" s="30">
        <v>1</v>
      </c>
      <c r="F265" s="30" t="str">
        <f>VLOOKUP(E265,mas!G:H,2,FALSE)</f>
        <v>揮発油（ガソリン）</v>
      </c>
      <c r="G265" s="30">
        <v>0.32600000000000001</v>
      </c>
      <c r="H265" s="30">
        <v>0.34100000000000003</v>
      </c>
      <c r="I265" s="30">
        <v>0.32</v>
      </c>
      <c r="J265" s="30">
        <v>0.32</v>
      </c>
      <c r="K265" s="30">
        <v>0.33900000000000002</v>
      </c>
      <c r="L265" s="30">
        <v>0.32900000000000001</v>
      </c>
      <c r="M265" s="30">
        <v>0.34300000000000003</v>
      </c>
      <c r="N265" s="30">
        <v>0.315</v>
      </c>
      <c r="O265" s="30">
        <v>0.35899999999999999</v>
      </c>
      <c r="P265" s="30">
        <v>0.33900000000000002</v>
      </c>
      <c r="Q265" s="30">
        <v>0.27900000000000003</v>
      </c>
      <c r="R265" s="30">
        <v>0.33500000000000002</v>
      </c>
      <c r="S265" s="114">
        <f t="shared" si="34"/>
        <v>3.9449999999999998</v>
      </c>
      <c r="T265" s="71"/>
    </row>
    <row r="266" spans="1:20">
      <c r="A266" s="30">
        <f t="shared" si="33"/>
        <v>2014416</v>
      </c>
      <c r="B266" s="30">
        <v>41</v>
      </c>
      <c r="C266" s="30" t="str">
        <f>VLOOKUP(B266,mas!B:C,2,FALSE)</f>
        <v>総合ケアＳＴわかば</v>
      </c>
      <c r="D266" s="30">
        <v>2014</v>
      </c>
      <c r="E266" s="30">
        <v>6</v>
      </c>
      <c r="F266" s="30" t="str">
        <f>VLOOKUP(E266,mas!G:H,2,FALSE)</f>
        <v>都市ガス（13A）</v>
      </c>
      <c r="G266" s="30">
        <v>1.425</v>
      </c>
      <c r="H266" s="30">
        <v>1.0780000000000001</v>
      </c>
      <c r="I266" s="30">
        <v>0.77500000000000002</v>
      </c>
      <c r="J266" s="30">
        <v>0.70299999999999996</v>
      </c>
      <c r="K266" s="30">
        <v>0.66800000000000004</v>
      </c>
      <c r="L266" s="30">
        <v>0.82799999999999996</v>
      </c>
      <c r="M266" s="30">
        <v>1.2210000000000001</v>
      </c>
      <c r="N266" s="30">
        <v>1.218</v>
      </c>
      <c r="O266" s="30">
        <v>1.7030000000000001</v>
      </c>
      <c r="P266" s="30">
        <v>1.619</v>
      </c>
      <c r="Q266" s="30">
        <v>1.577</v>
      </c>
      <c r="R266" s="30">
        <v>1.613</v>
      </c>
      <c r="S266" s="114">
        <f t="shared" si="34"/>
        <v>14.427999999999999</v>
      </c>
      <c r="T266" s="71"/>
    </row>
    <row r="267" spans="1:20">
      <c r="A267" s="30">
        <f t="shared" si="33"/>
        <v>2014417</v>
      </c>
      <c r="B267" s="30">
        <v>41</v>
      </c>
      <c r="C267" s="30" t="str">
        <f>VLOOKUP(B267,mas!B:C,2,FALSE)</f>
        <v>総合ケアＳＴわかば</v>
      </c>
      <c r="D267" s="30">
        <v>2014</v>
      </c>
      <c r="E267" s="30">
        <v>7</v>
      </c>
      <c r="F267" s="30" t="str">
        <f>VLOOKUP(E267,mas!G:H,2,FALSE)</f>
        <v>電　力</v>
      </c>
      <c r="G267" s="30">
        <v>7.0090000000000003</v>
      </c>
      <c r="H267" s="30">
        <v>6.6070000000000002</v>
      </c>
      <c r="I267" s="30">
        <v>8.1219999999999999</v>
      </c>
      <c r="J267" s="30">
        <v>11.117000000000001</v>
      </c>
      <c r="K267" s="30">
        <v>11.522</v>
      </c>
      <c r="L267" s="30">
        <v>7.8220000000000001</v>
      </c>
      <c r="M267" s="30">
        <v>6.6340000000000003</v>
      </c>
      <c r="N267" s="30">
        <v>7.952</v>
      </c>
      <c r="O267" s="30">
        <v>11.053000000000001</v>
      </c>
      <c r="P267" s="30">
        <v>12.423</v>
      </c>
      <c r="Q267" s="30">
        <v>10.459</v>
      </c>
      <c r="R267" s="30">
        <v>9.1229999999999993</v>
      </c>
      <c r="S267" s="114">
        <f t="shared" si="34"/>
        <v>109.84300000000002</v>
      </c>
      <c r="T267" s="71"/>
    </row>
    <row r="268" spans="1:20">
      <c r="A268" s="30">
        <f t="shared" si="33"/>
        <v>2014501</v>
      </c>
      <c r="B268" s="30">
        <v>50</v>
      </c>
      <c r="C268" s="30" t="str">
        <f>VLOOKUP(B268,mas!B:C,2,FALSE)</f>
        <v>吉祥院病院</v>
      </c>
      <c r="D268" s="30">
        <v>2014</v>
      </c>
      <c r="E268" s="30">
        <v>1</v>
      </c>
      <c r="F268" s="30" t="str">
        <f>VLOOKUP(E268,mas!G:H,2,FALSE)</f>
        <v>揮発油（ガソリン）</v>
      </c>
      <c r="G268" s="30">
        <v>0.371</v>
      </c>
      <c r="H268" s="30">
        <v>0.28499999999999998</v>
      </c>
      <c r="I268" s="30">
        <v>0.40200000000000002</v>
      </c>
      <c r="J268" s="30">
        <v>0.31900000000000001</v>
      </c>
      <c r="K268" s="30">
        <v>0.52200000000000002</v>
      </c>
      <c r="L268" s="30">
        <v>0.442</v>
      </c>
      <c r="M268" s="30">
        <v>0.45300000000000001</v>
      </c>
      <c r="N268" s="30">
        <v>0.49099999999999999</v>
      </c>
      <c r="O268" s="30">
        <v>0.54800000000000004</v>
      </c>
      <c r="P268" s="30">
        <v>0.49199999999999999</v>
      </c>
      <c r="Q268" s="30">
        <v>0.55100000000000005</v>
      </c>
      <c r="R268" s="30">
        <v>0.57099999999999995</v>
      </c>
      <c r="S268" s="114">
        <f t="shared" si="34"/>
        <v>5.4469999999999992</v>
      </c>
      <c r="T268" s="71"/>
    </row>
    <row r="269" spans="1:20">
      <c r="A269" s="30">
        <f t="shared" si="33"/>
        <v>2014506</v>
      </c>
      <c r="B269" s="30">
        <v>50</v>
      </c>
      <c r="C269" s="30" t="str">
        <f>VLOOKUP(B269,mas!B:C,2,FALSE)</f>
        <v>吉祥院病院</v>
      </c>
      <c r="D269" s="30">
        <v>2014</v>
      </c>
      <c r="E269" s="30">
        <v>6</v>
      </c>
      <c r="F269" s="30" t="str">
        <f>VLOOKUP(E269,mas!G:H,2,FALSE)</f>
        <v>都市ガス（13A）</v>
      </c>
      <c r="G269" s="30">
        <v>2.585</v>
      </c>
      <c r="H269" s="30">
        <v>2.7210000000000001</v>
      </c>
      <c r="I269" s="30">
        <v>4.4660000000000002</v>
      </c>
      <c r="J269" s="30">
        <v>7.431</v>
      </c>
      <c r="K269" s="30">
        <v>6.8449999999999998</v>
      </c>
      <c r="L269" s="30">
        <v>4.1020000000000003</v>
      </c>
      <c r="M269" s="30">
        <v>2.6760000000000002</v>
      </c>
      <c r="N269" s="30">
        <v>4.2679999999999998</v>
      </c>
      <c r="O269" s="30">
        <v>8.0990000000000002</v>
      </c>
      <c r="P269" s="30">
        <v>7.9539999999999997</v>
      </c>
      <c r="Q269" s="30">
        <v>6.87</v>
      </c>
      <c r="R269" s="30">
        <v>4.8440000000000003</v>
      </c>
      <c r="S269" s="114">
        <f t="shared" si="34"/>
        <v>62.860999999999997</v>
      </c>
      <c r="T269" s="71"/>
    </row>
    <row r="270" spans="1:20">
      <c r="A270" s="30">
        <f t="shared" si="33"/>
        <v>2014507</v>
      </c>
      <c r="B270" s="30">
        <v>50</v>
      </c>
      <c r="C270" s="30" t="str">
        <f>VLOOKUP(B270,mas!B:C,2,FALSE)</f>
        <v>吉祥院病院</v>
      </c>
      <c r="D270" s="30">
        <v>2014</v>
      </c>
      <c r="E270" s="30">
        <v>7</v>
      </c>
      <c r="F270" s="30" t="str">
        <f>VLOOKUP(E270,mas!G:H,2,FALSE)</f>
        <v>電　力</v>
      </c>
      <c r="G270" s="30">
        <v>26.161000000000001</v>
      </c>
      <c r="H270" s="30">
        <v>24.29</v>
      </c>
      <c r="I270" s="30">
        <v>27.408999999999999</v>
      </c>
      <c r="J270" s="30">
        <v>29.436</v>
      </c>
      <c r="K270" s="30">
        <v>31.914999999999999</v>
      </c>
      <c r="L270" s="30">
        <v>29.314</v>
      </c>
      <c r="M270" s="30">
        <v>27.468</v>
      </c>
      <c r="N270" s="30">
        <v>28.963000000000001</v>
      </c>
      <c r="O270" s="30">
        <v>31.535</v>
      </c>
      <c r="P270" s="30">
        <v>32.628</v>
      </c>
      <c r="Q270" s="30">
        <v>28.521999999999998</v>
      </c>
      <c r="R270" s="30">
        <v>28.364999999999998</v>
      </c>
      <c r="S270" s="114">
        <f t="shared" si="34"/>
        <v>346.00599999999997</v>
      </c>
      <c r="T270" s="71"/>
    </row>
    <row r="271" spans="1:20">
      <c r="A271" s="30">
        <f t="shared" si="33"/>
        <v>2014511</v>
      </c>
      <c r="B271" s="30">
        <v>51</v>
      </c>
      <c r="C271" s="30" t="e">
        <f>VLOOKUP(B271,mas!B:C,2,FALSE)</f>
        <v>#N/A</v>
      </c>
      <c r="D271" s="30">
        <v>2014</v>
      </c>
      <c r="E271" s="30">
        <v>1</v>
      </c>
      <c r="F271" s="30" t="str">
        <f>VLOOKUP(E271,mas!G:H,2,FALSE)</f>
        <v>揮発油（ガソリン）</v>
      </c>
      <c r="G271" s="30">
        <v>2.4E-2</v>
      </c>
      <c r="H271" s="30">
        <v>2.1000000000000001E-2</v>
      </c>
      <c r="I271" s="30">
        <v>2.5999999999999999E-2</v>
      </c>
      <c r="J271" s="30">
        <v>5.1999999999999998E-2</v>
      </c>
      <c r="K271" s="30">
        <v>2.1999999999999999E-2</v>
      </c>
      <c r="L271" s="30">
        <v>4.5999999999999999E-2</v>
      </c>
      <c r="M271" s="30">
        <v>0</v>
      </c>
      <c r="N271" s="30">
        <v>0</v>
      </c>
      <c r="O271" s="30">
        <v>0</v>
      </c>
      <c r="P271" s="30">
        <v>0</v>
      </c>
      <c r="Q271" s="30">
        <v>0</v>
      </c>
      <c r="R271" s="30">
        <v>0</v>
      </c>
      <c r="S271" s="114">
        <f t="shared" si="34"/>
        <v>0.191</v>
      </c>
      <c r="T271" s="71"/>
    </row>
    <row r="272" spans="1:20">
      <c r="A272" s="30">
        <f t="shared" si="33"/>
        <v>2014516</v>
      </c>
      <c r="B272" s="30">
        <v>51</v>
      </c>
      <c r="C272" s="30" t="e">
        <f>VLOOKUP(B272,mas!B:C,2,FALSE)</f>
        <v>#N/A</v>
      </c>
      <c r="D272" s="30">
        <v>2014</v>
      </c>
      <c r="E272" s="30">
        <v>6</v>
      </c>
      <c r="F272" s="30" t="str">
        <f>VLOOKUP(E272,mas!G:H,2,FALSE)</f>
        <v>都市ガス（13A）</v>
      </c>
      <c r="G272" s="30">
        <v>6.0000000000000001E-3</v>
      </c>
      <c r="H272" s="30">
        <v>7.0000000000000001E-3</v>
      </c>
      <c r="I272" s="30">
        <v>4.0000000000000001E-3</v>
      </c>
      <c r="J272" s="30">
        <v>3.0000000000000001E-3</v>
      </c>
      <c r="K272" s="30">
        <v>4.0000000000000001E-3</v>
      </c>
      <c r="L272" s="30">
        <v>3.0000000000000001E-3</v>
      </c>
      <c r="M272" s="30">
        <v>0</v>
      </c>
      <c r="N272" s="30">
        <v>0</v>
      </c>
      <c r="O272" s="30">
        <v>0</v>
      </c>
      <c r="P272" s="30">
        <v>0</v>
      </c>
      <c r="Q272" s="30">
        <v>0</v>
      </c>
      <c r="R272" s="30">
        <v>0</v>
      </c>
      <c r="S272" s="114">
        <f t="shared" si="34"/>
        <v>2.7E-2</v>
      </c>
      <c r="T272" s="71"/>
    </row>
    <row r="273" spans="1:20">
      <c r="A273" s="30">
        <f t="shared" si="33"/>
        <v>2014517</v>
      </c>
      <c r="B273" s="30">
        <v>51</v>
      </c>
      <c r="C273" s="30" t="e">
        <f>VLOOKUP(B273,mas!B:C,2,FALSE)</f>
        <v>#N/A</v>
      </c>
      <c r="D273" s="30">
        <v>2014</v>
      </c>
      <c r="E273" s="30">
        <v>7</v>
      </c>
      <c r="F273" s="30" t="str">
        <f>VLOOKUP(E273,mas!G:H,2,FALSE)</f>
        <v>電　力</v>
      </c>
      <c r="G273" s="30">
        <v>0.41899999999999998</v>
      </c>
      <c r="H273" s="30">
        <v>0.45100000000000001</v>
      </c>
      <c r="I273" s="30">
        <v>0.41</v>
      </c>
      <c r="J273" s="30">
        <v>0.50900000000000001</v>
      </c>
      <c r="K273" s="30">
        <v>0.66300000000000003</v>
      </c>
      <c r="L273" s="30">
        <v>0.47599999999999998</v>
      </c>
      <c r="M273" s="30">
        <v>0</v>
      </c>
      <c r="N273" s="30">
        <v>0</v>
      </c>
      <c r="O273" s="30">
        <v>0</v>
      </c>
      <c r="P273" s="30">
        <v>0</v>
      </c>
      <c r="Q273" s="30">
        <v>0</v>
      </c>
      <c r="R273" s="30">
        <v>0</v>
      </c>
      <c r="S273" s="114">
        <f t="shared" si="34"/>
        <v>2.9279999999999999</v>
      </c>
      <c r="T273" s="71"/>
    </row>
    <row r="274" spans="1:20">
      <c r="A274" s="30">
        <f t="shared" si="33"/>
        <v>2014531</v>
      </c>
      <c r="B274" s="30">
        <v>53</v>
      </c>
      <c r="C274" s="30" t="str">
        <f>VLOOKUP(B274,mas!B:C,2,FALSE)</f>
        <v>吉祥院こども診療所</v>
      </c>
      <c r="D274" s="30">
        <v>2014</v>
      </c>
      <c r="E274" s="30">
        <v>1</v>
      </c>
      <c r="F274" s="30" t="str">
        <f>VLOOKUP(E274,mas!G:H,2,FALSE)</f>
        <v>揮発油（ガソリン）</v>
      </c>
      <c r="G274" s="30">
        <v>0</v>
      </c>
      <c r="H274" s="30">
        <v>0</v>
      </c>
      <c r="I274" s="30">
        <v>0</v>
      </c>
      <c r="J274" s="30">
        <v>0</v>
      </c>
      <c r="K274" s="30">
        <v>0</v>
      </c>
      <c r="L274" s="30">
        <v>1.2E-2</v>
      </c>
      <c r="M274" s="30">
        <v>0</v>
      </c>
      <c r="N274" s="30">
        <v>0</v>
      </c>
      <c r="O274" s="30">
        <v>0</v>
      </c>
      <c r="P274" s="30">
        <v>0</v>
      </c>
      <c r="Q274" s="30">
        <v>0</v>
      </c>
      <c r="R274" s="30">
        <v>0</v>
      </c>
      <c r="S274" s="114">
        <f t="shared" si="34"/>
        <v>1.2E-2</v>
      </c>
      <c r="T274" s="71"/>
    </row>
    <row r="275" spans="1:20">
      <c r="A275" s="30">
        <f t="shared" si="33"/>
        <v>2014536</v>
      </c>
      <c r="B275" s="30">
        <v>53</v>
      </c>
      <c r="C275" s="30" t="str">
        <f>VLOOKUP(B275,mas!B:C,2,FALSE)</f>
        <v>吉祥院こども診療所</v>
      </c>
      <c r="D275" s="30">
        <v>2014</v>
      </c>
      <c r="E275" s="30">
        <v>6</v>
      </c>
      <c r="F275" s="30" t="str">
        <f>VLOOKUP(E275,mas!G:H,2,FALSE)</f>
        <v>都市ガス（13A）</v>
      </c>
      <c r="G275" s="30">
        <v>4.2000000000000003E-2</v>
      </c>
      <c r="H275" s="30">
        <v>1.4999999999999999E-2</v>
      </c>
      <c r="I275" s="30">
        <v>0</v>
      </c>
      <c r="J275" s="30">
        <v>0</v>
      </c>
      <c r="K275" s="30">
        <v>1E-3</v>
      </c>
      <c r="L275" s="30">
        <v>0</v>
      </c>
      <c r="M275" s="30">
        <v>0</v>
      </c>
      <c r="N275" s="30">
        <v>2E-3</v>
      </c>
      <c r="O275" s="30">
        <v>3.4000000000000002E-2</v>
      </c>
      <c r="P275" s="30">
        <v>4.4999999999999998E-2</v>
      </c>
      <c r="Q275" s="30">
        <v>4.7E-2</v>
      </c>
      <c r="R275" s="30">
        <v>3.7999999999999999E-2</v>
      </c>
      <c r="S275" s="114">
        <f t="shared" si="34"/>
        <v>0.224</v>
      </c>
      <c r="T275" s="71"/>
    </row>
    <row r="276" spans="1:20">
      <c r="A276" s="30">
        <f t="shared" si="33"/>
        <v>2014537</v>
      </c>
      <c r="B276" s="30">
        <v>53</v>
      </c>
      <c r="C276" s="30" t="str">
        <f>VLOOKUP(B276,mas!B:C,2,FALSE)</f>
        <v>吉祥院こども診療所</v>
      </c>
      <c r="D276" s="30">
        <v>2014</v>
      </c>
      <c r="E276" s="30">
        <v>7</v>
      </c>
      <c r="F276" s="30" t="str">
        <f>VLOOKUP(E276,mas!G:H,2,FALSE)</f>
        <v>電　力</v>
      </c>
      <c r="G276" s="30">
        <v>2.1669999999999998</v>
      </c>
      <c r="H276" s="30">
        <v>1.675</v>
      </c>
      <c r="I276" s="30">
        <v>2.0139999999999998</v>
      </c>
      <c r="J276" s="30">
        <v>2.77</v>
      </c>
      <c r="K276" s="30">
        <v>3.7549999999999999</v>
      </c>
      <c r="L276" s="30">
        <v>3.0230000000000001</v>
      </c>
      <c r="M276" s="30">
        <v>2.153</v>
      </c>
      <c r="N276" s="30">
        <v>1.6060000000000001</v>
      </c>
      <c r="O276" s="30">
        <v>2.5190000000000001</v>
      </c>
      <c r="P276" s="30">
        <v>4.2169999999999996</v>
      </c>
      <c r="Q276" s="30">
        <v>4.3129999999999997</v>
      </c>
      <c r="R276" s="30">
        <v>3.306</v>
      </c>
      <c r="S276" s="114">
        <f t="shared" si="34"/>
        <v>33.518000000000001</v>
      </c>
      <c r="T276" s="71"/>
    </row>
    <row r="277" spans="1:20">
      <c r="A277" s="30">
        <f t="shared" si="33"/>
        <v>2014541</v>
      </c>
      <c r="B277" s="30">
        <v>54</v>
      </c>
      <c r="C277" s="30" t="str">
        <f>VLOOKUP(B277,mas!B:C,2,FALSE)</f>
        <v>久世診療所</v>
      </c>
      <c r="D277" s="30">
        <v>2014</v>
      </c>
      <c r="E277" s="30">
        <v>1</v>
      </c>
      <c r="F277" s="30" t="str">
        <f>VLOOKUP(E277,mas!G:H,2,FALSE)</f>
        <v>揮発油（ガソリン）</v>
      </c>
      <c r="G277" s="30">
        <v>0</v>
      </c>
      <c r="H277" s="30">
        <v>1.9E-2</v>
      </c>
      <c r="I277" s="30">
        <v>3.5000000000000003E-2</v>
      </c>
      <c r="J277" s="30">
        <v>0</v>
      </c>
      <c r="K277" s="30">
        <v>1.7999999999999999E-2</v>
      </c>
      <c r="L277" s="30">
        <v>3.1E-2</v>
      </c>
      <c r="M277" s="30">
        <v>0</v>
      </c>
      <c r="N277" s="30">
        <v>3.5000000000000003E-2</v>
      </c>
      <c r="O277" s="30">
        <v>0.02</v>
      </c>
      <c r="P277" s="30">
        <v>0</v>
      </c>
      <c r="Q277" s="30">
        <v>0.03</v>
      </c>
      <c r="R277" s="30">
        <v>0.02</v>
      </c>
      <c r="S277" s="114">
        <f t="shared" si="34"/>
        <v>0.20799999999999999</v>
      </c>
      <c r="T277" s="71"/>
    </row>
    <row r="278" spans="1:20">
      <c r="A278" s="30">
        <f t="shared" si="33"/>
        <v>2014542</v>
      </c>
      <c r="B278" s="30">
        <v>54</v>
      </c>
      <c r="C278" s="30" t="str">
        <f>VLOOKUP(B278,mas!B:C,2,FALSE)</f>
        <v>久世診療所</v>
      </c>
      <c r="D278" s="30">
        <v>2014</v>
      </c>
      <c r="E278" s="30">
        <v>2</v>
      </c>
      <c r="F278" s="30" t="str">
        <f>VLOOKUP(E278,mas!G:H,2,FALSE)</f>
        <v>灯　油</v>
      </c>
      <c r="G278" s="30">
        <v>2E-3</v>
      </c>
      <c r="H278" s="30">
        <v>0</v>
      </c>
      <c r="I278" s="30">
        <v>0</v>
      </c>
      <c r="J278" s="30">
        <v>0</v>
      </c>
      <c r="K278" s="30">
        <v>0</v>
      </c>
      <c r="L278" s="30">
        <v>0</v>
      </c>
      <c r="M278" s="30">
        <v>0</v>
      </c>
      <c r="N278" s="30">
        <v>1.9E-2</v>
      </c>
      <c r="O278" s="30">
        <v>6.0999999999999999E-2</v>
      </c>
      <c r="P278" s="30">
        <v>5.5E-2</v>
      </c>
      <c r="Q278" s="30">
        <v>3.4000000000000002E-2</v>
      </c>
      <c r="R278" s="30">
        <v>1.9E-2</v>
      </c>
      <c r="S278" s="114">
        <f t="shared" si="34"/>
        <v>0.18999999999999997</v>
      </c>
      <c r="T278" s="71"/>
    </row>
    <row r="279" spans="1:20">
      <c r="A279" s="30">
        <f t="shared" si="33"/>
        <v>2014546</v>
      </c>
      <c r="B279" s="30">
        <v>54</v>
      </c>
      <c r="C279" s="30" t="str">
        <f>VLOOKUP(B279,mas!B:C,2,FALSE)</f>
        <v>久世診療所</v>
      </c>
      <c r="D279" s="30">
        <v>2014</v>
      </c>
      <c r="E279" s="30">
        <v>6</v>
      </c>
      <c r="F279" s="30" t="str">
        <f>VLOOKUP(E279,mas!G:H,2,FALSE)</f>
        <v>都市ガス（13A）</v>
      </c>
      <c r="G279" s="30">
        <v>0.107</v>
      </c>
      <c r="H279" s="30">
        <v>4.8000000000000001E-2</v>
      </c>
      <c r="I279" s="30">
        <v>7.0000000000000001E-3</v>
      </c>
      <c r="J279" s="30">
        <v>5.0000000000000001E-3</v>
      </c>
      <c r="K279" s="30">
        <v>4.0000000000000001E-3</v>
      </c>
      <c r="L279" s="30">
        <v>6.0000000000000001E-3</v>
      </c>
      <c r="M279" s="30">
        <v>4.0000000000000001E-3</v>
      </c>
      <c r="N279" s="30">
        <v>4.0000000000000001E-3</v>
      </c>
      <c r="O279" s="30">
        <v>0.10199999999999999</v>
      </c>
      <c r="P279" s="30">
        <v>0.123</v>
      </c>
      <c r="Q279" s="30">
        <v>0.11899999999999999</v>
      </c>
      <c r="R279" s="30">
        <v>0.121</v>
      </c>
      <c r="S279" s="114">
        <f t="shared" si="34"/>
        <v>0.65</v>
      </c>
      <c r="T279" s="71"/>
    </row>
    <row r="280" spans="1:20">
      <c r="A280" s="30">
        <f t="shared" si="33"/>
        <v>2014547</v>
      </c>
      <c r="B280" s="30">
        <v>54</v>
      </c>
      <c r="C280" s="30" t="str">
        <f>VLOOKUP(B280,mas!B:C,2,FALSE)</f>
        <v>久世診療所</v>
      </c>
      <c r="D280" s="30">
        <v>2014</v>
      </c>
      <c r="E280" s="30">
        <v>7</v>
      </c>
      <c r="F280" s="30" t="str">
        <f>VLOOKUP(E280,mas!G:H,2,FALSE)</f>
        <v>電　力</v>
      </c>
      <c r="G280" s="30">
        <v>3.9529999999999998</v>
      </c>
      <c r="H280" s="30">
        <v>2.629</v>
      </c>
      <c r="I280" s="30">
        <v>2.5659999999999998</v>
      </c>
      <c r="J280" s="30">
        <v>2.92</v>
      </c>
      <c r="K280" s="30">
        <v>4.3390000000000004</v>
      </c>
      <c r="L280" s="30">
        <v>2.577</v>
      </c>
      <c r="M280" s="30">
        <v>2.6549999999999998</v>
      </c>
      <c r="N280" s="30">
        <v>2.7519999999999998</v>
      </c>
      <c r="O280" s="30">
        <v>3.7509999999999999</v>
      </c>
      <c r="P280" s="30">
        <v>4.7030000000000003</v>
      </c>
      <c r="Q280" s="30">
        <v>5.8120000000000003</v>
      </c>
      <c r="R280" s="30">
        <v>5.5659999999999998</v>
      </c>
      <c r="S280" s="114">
        <f t="shared" si="34"/>
        <v>44.223000000000006</v>
      </c>
      <c r="T280" s="71"/>
    </row>
    <row r="281" spans="1:20">
      <c r="A281" s="30">
        <f t="shared" si="33"/>
        <v>2014551</v>
      </c>
      <c r="B281" s="30">
        <v>55</v>
      </c>
      <c r="C281" s="30" t="str">
        <f>VLOOKUP(B281,mas!B:C,2,FALSE)</f>
        <v>九条診療所</v>
      </c>
      <c r="D281" s="30">
        <v>2014</v>
      </c>
      <c r="E281" s="30">
        <v>1</v>
      </c>
      <c r="F281" s="30" t="str">
        <f>VLOOKUP(E281,mas!G:H,2,FALSE)</f>
        <v>揮発油（ガソリン）</v>
      </c>
      <c r="G281" s="30">
        <v>0.126</v>
      </c>
      <c r="H281" s="30">
        <v>6.4000000000000001E-2</v>
      </c>
      <c r="I281" s="30">
        <v>0.153</v>
      </c>
      <c r="J281" s="30">
        <v>0.13</v>
      </c>
      <c r="K281" s="30">
        <v>0.186</v>
      </c>
      <c r="L281" s="30">
        <v>0.12</v>
      </c>
      <c r="M281" s="30">
        <v>0.13300000000000001</v>
      </c>
      <c r="N281" s="30">
        <v>0.126</v>
      </c>
      <c r="O281" s="30">
        <v>0.13200000000000001</v>
      </c>
      <c r="P281" s="30">
        <v>9.1999999999999998E-2</v>
      </c>
      <c r="Q281" s="30">
        <v>0.14699999999999999</v>
      </c>
      <c r="R281" s="30">
        <v>0.108</v>
      </c>
      <c r="S281" s="114">
        <f t="shared" si="34"/>
        <v>1.5170000000000001</v>
      </c>
      <c r="T281" s="71"/>
    </row>
    <row r="282" spans="1:20">
      <c r="A282" s="30">
        <f t="shared" si="33"/>
        <v>2014556</v>
      </c>
      <c r="B282" s="30">
        <v>55</v>
      </c>
      <c r="C282" s="30" t="str">
        <f>VLOOKUP(B282,mas!B:C,2,FALSE)</f>
        <v>九条診療所</v>
      </c>
      <c r="D282" s="30">
        <v>2014</v>
      </c>
      <c r="E282" s="30">
        <v>6</v>
      </c>
      <c r="F282" s="30" t="str">
        <f>VLOOKUP(E282,mas!G:H,2,FALSE)</f>
        <v>都市ガス（13A）</v>
      </c>
      <c r="G282" s="30">
        <v>0.52100000000000002</v>
      </c>
      <c r="H282" s="30">
        <v>0.253</v>
      </c>
      <c r="I282" s="30">
        <v>0.75600000000000001</v>
      </c>
      <c r="J282" s="30">
        <v>1.0669999999999999</v>
      </c>
      <c r="K282" s="30">
        <v>1.3080000000000001</v>
      </c>
      <c r="L282" s="30">
        <v>1.0189999999999999</v>
      </c>
      <c r="M282" s="30">
        <v>0.54200000000000004</v>
      </c>
      <c r="N282" s="30">
        <v>0.43099999999999999</v>
      </c>
      <c r="O282" s="30">
        <v>1.1759999999999999</v>
      </c>
      <c r="P282" s="30">
        <v>1.5389999999999999</v>
      </c>
      <c r="Q282" s="30">
        <v>1.5669999999999999</v>
      </c>
      <c r="R282" s="30">
        <v>1.1499999999999999</v>
      </c>
      <c r="S282" s="114">
        <f t="shared" si="34"/>
        <v>11.329000000000001</v>
      </c>
      <c r="T282" s="71"/>
    </row>
    <row r="283" spans="1:20">
      <c r="A283" s="30">
        <f t="shared" si="33"/>
        <v>2014557</v>
      </c>
      <c r="B283" s="30">
        <v>55</v>
      </c>
      <c r="C283" s="30" t="str">
        <f>VLOOKUP(B283,mas!B:C,2,FALSE)</f>
        <v>九条診療所</v>
      </c>
      <c r="D283" s="30">
        <v>2014</v>
      </c>
      <c r="E283" s="30">
        <v>7</v>
      </c>
      <c r="F283" s="30" t="str">
        <f>VLOOKUP(E283,mas!G:H,2,FALSE)</f>
        <v>電　力</v>
      </c>
      <c r="G283" s="30">
        <v>6.9109999999999996</v>
      </c>
      <c r="H283" s="30">
        <v>5.9320000000000004</v>
      </c>
      <c r="I283" s="30">
        <v>5.7060000000000004</v>
      </c>
      <c r="J283" s="30">
        <v>6.3949999999999996</v>
      </c>
      <c r="K283" s="30">
        <v>6.6470000000000002</v>
      </c>
      <c r="L283" s="30">
        <v>6.4089999999999998</v>
      </c>
      <c r="M283" s="30">
        <v>6.0149999999999997</v>
      </c>
      <c r="N283" s="30">
        <v>5.88</v>
      </c>
      <c r="O283" s="30">
        <v>6.1150000000000002</v>
      </c>
      <c r="P283" s="30">
        <v>6.3220000000000001</v>
      </c>
      <c r="Q283" s="30">
        <v>6.9020000000000001</v>
      </c>
      <c r="R283" s="30">
        <v>6.3630000000000004</v>
      </c>
      <c r="S283" s="114">
        <f t="shared" si="34"/>
        <v>75.597000000000008</v>
      </c>
      <c r="T283" s="71"/>
    </row>
    <row r="284" spans="1:20">
      <c r="A284" s="30">
        <f t="shared" si="33"/>
        <v>2014561</v>
      </c>
      <c r="B284" s="30">
        <v>56</v>
      </c>
      <c r="C284" s="30" t="str">
        <f>VLOOKUP(B284,mas!B:C,2,FALSE)</f>
        <v>あらぐさデイサービス</v>
      </c>
      <c r="D284" s="30">
        <v>2014</v>
      </c>
      <c r="E284" s="30">
        <v>1</v>
      </c>
      <c r="F284" s="30" t="str">
        <f>VLOOKUP(E284,mas!G:H,2,FALSE)</f>
        <v>揮発油（ガソリン）</v>
      </c>
      <c r="G284" s="30">
        <v>0.432</v>
      </c>
      <c r="H284" s="30">
        <v>0.46800000000000003</v>
      </c>
      <c r="I284" s="30">
        <v>0.41799999999999998</v>
      </c>
      <c r="J284" s="30">
        <v>0.25600000000000001</v>
      </c>
      <c r="K284" s="30">
        <v>0.437</v>
      </c>
      <c r="L284" s="30">
        <v>0.40300000000000002</v>
      </c>
      <c r="M284" s="30">
        <v>0.376</v>
      </c>
      <c r="N284" s="30">
        <v>0.39800000000000002</v>
      </c>
      <c r="O284" s="30">
        <v>0.39500000000000002</v>
      </c>
      <c r="P284" s="30">
        <v>0.40500000000000003</v>
      </c>
      <c r="Q284" s="30">
        <v>0.40500000000000003</v>
      </c>
      <c r="R284" s="30">
        <v>0.34300000000000003</v>
      </c>
      <c r="S284" s="114">
        <f t="shared" si="34"/>
        <v>4.7360000000000007</v>
      </c>
      <c r="T284" s="71"/>
    </row>
    <row r="285" spans="1:20">
      <c r="A285" s="30">
        <f t="shared" si="33"/>
        <v>2014563</v>
      </c>
      <c r="B285" s="30">
        <v>56</v>
      </c>
      <c r="C285" s="30" t="str">
        <f>VLOOKUP(B285,mas!B:C,2,FALSE)</f>
        <v>あらぐさデイサービス</v>
      </c>
      <c r="D285" s="30">
        <v>2014</v>
      </c>
      <c r="E285" s="30">
        <v>3</v>
      </c>
      <c r="F285" s="30" t="str">
        <f>VLOOKUP(E285,mas!G:H,2,FALSE)</f>
        <v>軽　油</v>
      </c>
      <c r="G285" s="30">
        <v>0.1</v>
      </c>
      <c r="H285" s="30">
        <v>0.129</v>
      </c>
      <c r="I285" s="30">
        <v>8.8999999999999996E-2</v>
      </c>
      <c r="J285" s="30">
        <v>0.05</v>
      </c>
      <c r="K285" s="30">
        <v>0.15</v>
      </c>
      <c r="L285" s="30">
        <v>9.2999999999999999E-2</v>
      </c>
      <c r="M285" s="30">
        <v>4.2999999999999997E-2</v>
      </c>
      <c r="N285" s="30">
        <v>0.14799999999999999</v>
      </c>
      <c r="O285" s="30">
        <v>9.6000000000000002E-2</v>
      </c>
      <c r="P285" s="30">
        <v>5.6000000000000001E-2</v>
      </c>
      <c r="Q285" s="30">
        <v>4.4999999999999998E-2</v>
      </c>
      <c r="R285" s="30">
        <v>0.05</v>
      </c>
      <c r="S285" s="114">
        <f t="shared" si="34"/>
        <v>1.0490000000000002</v>
      </c>
      <c r="T285" s="71"/>
    </row>
    <row r="286" spans="1:20">
      <c r="A286" s="30">
        <f t="shared" si="33"/>
        <v>2014566</v>
      </c>
      <c r="B286" s="30">
        <v>56</v>
      </c>
      <c r="C286" s="30" t="str">
        <f>VLOOKUP(B286,mas!B:C,2,FALSE)</f>
        <v>あらぐさデイサービス</v>
      </c>
      <c r="D286" s="30">
        <v>2014</v>
      </c>
      <c r="E286" s="30">
        <v>6</v>
      </c>
      <c r="F286" s="30" t="str">
        <f>VLOOKUP(E286,mas!G:H,2,FALSE)</f>
        <v>都市ガス（13A）</v>
      </c>
      <c r="G286" s="30">
        <v>1.927</v>
      </c>
      <c r="H286" s="30">
        <v>1.3009999999999999</v>
      </c>
      <c r="I286" s="30">
        <v>0.51800000000000002</v>
      </c>
      <c r="J286" s="30">
        <v>0.65400000000000003</v>
      </c>
      <c r="K286" s="30">
        <v>0.61799999999999999</v>
      </c>
      <c r="L286" s="30">
        <v>0.49399999999999999</v>
      </c>
      <c r="M286" s="30">
        <v>0.48799999999999999</v>
      </c>
      <c r="N286" s="30">
        <v>0.71199999999999997</v>
      </c>
      <c r="O286" s="30">
        <v>0.97</v>
      </c>
      <c r="P286" s="30">
        <v>0.99399999999999999</v>
      </c>
      <c r="Q286" s="30">
        <v>0.99299999999999999</v>
      </c>
      <c r="R286" s="30">
        <v>0.85799999999999998</v>
      </c>
      <c r="S286" s="114">
        <f t="shared" si="34"/>
        <v>10.527000000000001</v>
      </c>
      <c r="T286" s="71"/>
    </row>
    <row r="287" spans="1:20">
      <c r="A287" s="30">
        <f t="shared" si="33"/>
        <v>2014567</v>
      </c>
      <c r="B287" s="30">
        <v>56</v>
      </c>
      <c r="C287" s="30" t="str">
        <f>VLOOKUP(B287,mas!B:C,2,FALSE)</f>
        <v>あらぐさデイサービス</v>
      </c>
      <c r="D287" s="30">
        <v>2014</v>
      </c>
      <c r="E287" s="30">
        <v>7</v>
      </c>
      <c r="F287" s="30" t="str">
        <f>VLOOKUP(E287,mas!G:H,2,FALSE)</f>
        <v>電　力</v>
      </c>
      <c r="G287" s="30">
        <v>1.288</v>
      </c>
      <c r="H287" s="30">
        <v>1.1259999999999999</v>
      </c>
      <c r="I287" s="30">
        <v>1.012</v>
      </c>
      <c r="J287" s="30">
        <v>1.2569999999999999</v>
      </c>
      <c r="K287" s="30">
        <v>1.42</v>
      </c>
      <c r="L287" s="30">
        <v>1.3240000000000001</v>
      </c>
      <c r="M287" s="30">
        <v>1.1859999999999999</v>
      </c>
      <c r="N287" s="30">
        <v>1.01</v>
      </c>
      <c r="O287" s="30">
        <v>1.111</v>
      </c>
      <c r="P287" s="30">
        <v>1.3660000000000001</v>
      </c>
      <c r="Q287" s="30">
        <v>1.5780000000000001</v>
      </c>
      <c r="R287" s="30">
        <v>1.1990000000000001</v>
      </c>
      <c r="S287" s="114">
        <f t="shared" si="34"/>
        <v>14.876999999999999</v>
      </c>
      <c r="T287" s="71"/>
    </row>
    <row r="288" spans="1:20">
      <c r="A288" s="30">
        <f t="shared" si="33"/>
        <v>2014571</v>
      </c>
      <c r="B288" s="30">
        <v>57</v>
      </c>
      <c r="C288" s="30" t="e">
        <f>VLOOKUP(B288,mas!B:C,2,FALSE)</f>
        <v>#N/A</v>
      </c>
      <c r="D288" s="30">
        <v>2014</v>
      </c>
      <c r="E288" s="30">
        <v>1</v>
      </c>
      <c r="F288" s="30" t="str">
        <f>VLOOKUP(E288,mas!G:H,2,FALSE)</f>
        <v>揮発油（ガソリン）</v>
      </c>
      <c r="G288" s="30">
        <v>0.05</v>
      </c>
      <c r="H288" s="30">
        <v>4.4999999999999998E-2</v>
      </c>
      <c r="I288" s="30">
        <v>4.4999999999999998E-2</v>
      </c>
      <c r="J288" s="30">
        <v>3.7999999999999999E-2</v>
      </c>
      <c r="K288" s="30">
        <v>3.6999999999999998E-2</v>
      </c>
      <c r="L288" s="30">
        <v>3.5999999999999997E-2</v>
      </c>
      <c r="M288" s="30">
        <v>7.0999999999999994E-2</v>
      </c>
      <c r="N288" s="30">
        <v>0.115</v>
      </c>
      <c r="O288" s="30">
        <v>7.6999999999999999E-2</v>
      </c>
      <c r="P288" s="30">
        <v>7.9000000000000001E-2</v>
      </c>
      <c r="Q288" s="30">
        <v>0.14799999999999999</v>
      </c>
      <c r="R288" s="30">
        <v>7.9000000000000001E-2</v>
      </c>
      <c r="S288" s="114">
        <f t="shared" si="34"/>
        <v>0.82</v>
      </c>
      <c r="T288" s="71"/>
    </row>
    <row r="289" spans="1:20">
      <c r="A289" s="30">
        <f t="shared" si="33"/>
        <v>2014576</v>
      </c>
      <c r="B289" s="30">
        <v>57</v>
      </c>
      <c r="C289" s="30" t="e">
        <f>VLOOKUP(B289,mas!B:C,2,FALSE)</f>
        <v>#N/A</v>
      </c>
      <c r="D289" s="30">
        <v>2014</v>
      </c>
      <c r="E289" s="30">
        <v>6</v>
      </c>
      <c r="F289" s="30" t="str">
        <f>VLOOKUP(E289,mas!G:H,2,FALSE)</f>
        <v>都市ガス（13A）</v>
      </c>
      <c r="G289" s="30">
        <v>1.6E-2</v>
      </c>
      <c r="H289" s="30">
        <v>0.01</v>
      </c>
      <c r="I289" s="30">
        <v>0.01</v>
      </c>
      <c r="J289" s="30">
        <v>5.0000000000000001E-3</v>
      </c>
      <c r="K289" s="30">
        <v>4.0000000000000001E-3</v>
      </c>
      <c r="L289" s="30">
        <v>6.0000000000000001E-3</v>
      </c>
      <c r="M289" s="30">
        <v>0.01</v>
      </c>
      <c r="N289" s="30">
        <v>4.0000000000000001E-3</v>
      </c>
      <c r="O289" s="30">
        <v>3.7999999999999999E-2</v>
      </c>
      <c r="P289" s="30">
        <v>3.1E-2</v>
      </c>
      <c r="Q289" s="30">
        <v>3.2000000000000001E-2</v>
      </c>
      <c r="R289" s="30">
        <v>2.5999999999999999E-2</v>
      </c>
      <c r="S289" s="114">
        <f t="shared" si="34"/>
        <v>0.192</v>
      </c>
      <c r="T289" s="71"/>
    </row>
    <row r="290" spans="1:20">
      <c r="A290" s="30">
        <f t="shared" si="33"/>
        <v>2014577</v>
      </c>
      <c r="B290" s="30">
        <v>57</v>
      </c>
      <c r="C290" s="30" t="e">
        <f>VLOOKUP(B290,mas!B:C,2,FALSE)</f>
        <v>#N/A</v>
      </c>
      <c r="D290" s="30">
        <v>2014</v>
      </c>
      <c r="E290" s="30">
        <v>7</v>
      </c>
      <c r="F290" s="30" t="str">
        <f>VLOOKUP(E290,mas!G:H,2,FALSE)</f>
        <v>電　力</v>
      </c>
      <c r="G290" s="30">
        <v>0.35399999999999998</v>
      </c>
      <c r="H290" s="30">
        <v>0.313</v>
      </c>
      <c r="I290" s="30">
        <v>0.30099999999999999</v>
      </c>
      <c r="J290" s="30">
        <v>0.32300000000000001</v>
      </c>
      <c r="K290" s="30">
        <v>0.48499999999999999</v>
      </c>
      <c r="L290" s="30">
        <v>0.27900000000000003</v>
      </c>
      <c r="M290" s="30">
        <v>0.4</v>
      </c>
      <c r="N290" s="30">
        <v>0.3</v>
      </c>
      <c r="O290" s="30">
        <v>0.50800000000000001</v>
      </c>
      <c r="P290" s="30">
        <v>0.69799999999999995</v>
      </c>
      <c r="Q290" s="30">
        <v>0.61799999999999999</v>
      </c>
      <c r="R290" s="30">
        <v>0.41399999999999998</v>
      </c>
      <c r="S290" s="114">
        <f t="shared" si="34"/>
        <v>4.9929999999999994</v>
      </c>
      <c r="T290" s="71"/>
    </row>
    <row r="291" spans="1:20">
      <c r="A291" s="30">
        <f t="shared" si="33"/>
        <v>2014601</v>
      </c>
      <c r="B291" s="30">
        <v>60</v>
      </c>
      <c r="C291" s="30" t="e">
        <f>VLOOKUP(B291,mas!B:C,2,FALSE)</f>
        <v>#N/A</v>
      </c>
      <c r="D291" s="30">
        <v>2014</v>
      </c>
      <c r="E291" s="30">
        <v>1</v>
      </c>
      <c r="F291" s="30" t="str">
        <f>VLOOKUP(E291,mas!G:H,2,FALSE)</f>
        <v>揮発油（ガソリン）</v>
      </c>
      <c r="G291" s="30">
        <v>7.0000000000000001E-3</v>
      </c>
      <c r="H291" s="30">
        <v>3.0000000000000001E-3</v>
      </c>
      <c r="I291" s="30">
        <v>8.0000000000000002E-3</v>
      </c>
      <c r="J291" s="30">
        <v>4.0000000000000001E-3</v>
      </c>
      <c r="K291" s="30">
        <v>6.0000000000000001E-3</v>
      </c>
      <c r="L291" s="30">
        <v>4.0000000000000001E-3</v>
      </c>
      <c r="M291" s="30">
        <v>4.0000000000000001E-3</v>
      </c>
      <c r="N291" s="30">
        <v>3.0000000000000001E-3</v>
      </c>
      <c r="O291" s="30">
        <v>7.0000000000000001E-3</v>
      </c>
      <c r="P291" s="30">
        <v>3.0000000000000001E-3</v>
      </c>
      <c r="Q291" s="30">
        <v>4.0000000000000001E-3</v>
      </c>
      <c r="R291" s="30">
        <v>0</v>
      </c>
      <c r="S291" s="114">
        <f t="shared" si="34"/>
        <v>5.3000000000000005E-2</v>
      </c>
      <c r="T291" s="71"/>
    </row>
    <row r="292" spans="1:20">
      <c r="A292" s="30">
        <f t="shared" si="33"/>
        <v>2014606</v>
      </c>
      <c r="B292" s="30">
        <v>60</v>
      </c>
      <c r="C292" s="30" t="e">
        <f>VLOOKUP(B292,mas!B:C,2,FALSE)</f>
        <v>#N/A</v>
      </c>
      <c r="D292" s="30">
        <v>2014</v>
      </c>
      <c r="E292" s="30">
        <v>6</v>
      </c>
      <c r="F292" s="30" t="str">
        <f>VLOOKUP(E292,mas!G:H,2,FALSE)</f>
        <v>都市ガス（13A）</v>
      </c>
      <c r="G292" s="30">
        <v>3.0000000000000001E-3</v>
      </c>
      <c r="H292" s="30">
        <v>2E-3</v>
      </c>
      <c r="I292" s="30">
        <v>2E-3</v>
      </c>
      <c r="J292" s="30">
        <v>2E-3</v>
      </c>
      <c r="K292" s="30">
        <v>2E-3</v>
      </c>
      <c r="L292" s="30">
        <v>2E-3</v>
      </c>
      <c r="M292" s="30">
        <v>2E-3</v>
      </c>
      <c r="N292" s="30">
        <v>2E-3</v>
      </c>
      <c r="O292" s="30">
        <v>3.0000000000000001E-3</v>
      </c>
      <c r="P292" s="30">
        <v>3.0000000000000001E-3</v>
      </c>
      <c r="Q292" s="30">
        <v>5.0000000000000001E-3</v>
      </c>
      <c r="R292" s="30">
        <v>0</v>
      </c>
      <c r="S292" s="114">
        <f t="shared" si="34"/>
        <v>2.8000000000000001E-2</v>
      </c>
      <c r="T292" s="71"/>
    </row>
    <row r="293" spans="1:20">
      <c r="A293" s="30">
        <f t="shared" si="33"/>
        <v>2014607</v>
      </c>
      <c r="B293" s="30">
        <v>60</v>
      </c>
      <c r="C293" s="30" t="e">
        <f>VLOOKUP(B293,mas!B:C,2,FALSE)</f>
        <v>#N/A</v>
      </c>
      <c r="D293" s="30">
        <v>2014</v>
      </c>
      <c r="E293" s="30">
        <v>7</v>
      </c>
      <c r="F293" s="30" t="str">
        <f>VLOOKUP(E293,mas!G:H,2,FALSE)</f>
        <v>電　力</v>
      </c>
      <c r="G293" s="30">
        <v>0.41</v>
      </c>
      <c r="H293" s="30">
        <v>0.32700000000000001</v>
      </c>
      <c r="I293" s="30">
        <v>0.33500000000000002</v>
      </c>
      <c r="J293" s="30">
        <v>0.45800000000000002</v>
      </c>
      <c r="K293" s="30">
        <v>0.42</v>
      </c>
      <c r="L293" s="30">
        <v>0.30299999999999999</v>
      </c>
      <c r="M293" s="30">
        <v>0.35499999999999998</v>
      </c>
      <c r="N293" s="30">
        <v>0.439</v>
      </c>
      <c r="O293" s="30">
        <v>0.84599999999999997</v>
      </c>
      <c r="P293" s="30">
        <v>0.88200000000000001</v>
      </c>
      <c r="Q293" s="30">
        <v>0.82199999999999995</v>
      </c>
      <c r="R293" s="30">
        <v>0</v>
      </c>
      <c r="S293" s="114">
        <f t="shared" si="34"/>
        <v>5.5970000000000004</v>
      </c>
      <c r="T293" s="71"/>
    </row>
    <row r="294" spans="1:20">
      <c r="A294" s="30">
        <f t="shared" si="33"/>
        <v>2014701</v>
      </c>
      <c r="B294" s="30">
        <v>70</v>
      </c>
      <c r="C294" s="30" t="str">
        <f>VLOOKUP(B294,mas!B:C,2,FALSE)</f>
        <v>京都協立病院</v>
      </c>
      <c r="D294" s="30">
        <v>2014</v>
      </c>
      <c r="E294" s="30">
        <v>1</v>
      </c>
      <c r="F294" s="30" t="str">
        <f>VLOOKUP(E294,mas!G:H,2,FALSE)</f>
        <v>揮発油（ガソリン）</v>
      </c>
      <c r="G294" s="30">
        <v>0.158</v>
      </c>
      <c r="H294" s="30">
        <v>0.11</v>
      </c>
      <c r="I294" s="30">
        <v>9.4E-2</v>
      </c>
      <c r="J294" s="30">
        <v>0.113</v>
      </c>
      <c r="K294" s="30">
        <v>0.14000000000000001</v>
      </c>
      <c r="L294" s="30">
        <v>0.108</v>
      </c>
      <c r="M294" s="30">
        <v>0.08</v>
      </c>
      <c r="N294" s="30">
        <v>0.13</v>
      </c>
      <c r="O294" s="30">
        <v>0.123</v>
      </c>
      <c r="P294" s="30">
        <v>7.2999999999999995E-2</v>
      </c>
      <c r="Q294" s="30">
        <v>0.105</v>
      </c>
      <c r="R294" s="30">
        <v>5.8999999999999997E-2</v>
      </c>
      <c r="S294" s="114">
        <f t="shared" si="34"/>
        <v>1.2929999999999999</v>
      </c>
      <c r="T294" s="71"/>
    </row>
    <row r="295" spans="1:20">
      <c r="A295" s="30">
        <f t="shared" si="33"/>
        <v>2014703</v>
      </c>
      <c r="B295" s="30">
        <v>70</v>
      </c>
      <c r="C295" s="30" t="str">
        <f>VLOOKUP(B295,mas!B:C,2,FALSE)</f>
        <v>京都協立病院</v>
      </c>
      <c r="D295" s="30">
        <v>2014</v>
      </c>
      <c r="E295" s="30">
        <v>3</v>
      </c>
      <c r="F295" s="30" t="str">
        <f>VLOOKUP(E295,mas!G:H,2,FALSE)</f>
        <v>軽　油</v>
      </c>
      <c r="G295" s="30">
        <v>0.219</v>
      </c>
      <c r="H295" s="30">
        <v>0.14599999999999999</v>
      </c>
      <c r="I295" s="30">
        <v>0.251</v>
      </c>
      <c r="J295" s="30">
        <v>0.26400000000000001</v>
      </c>
      <c r="K295" s="30">
        <v>0.22800000000000001</v>
      </c>
      <c r="L295" s="30">
        <v>0.33100000000000002</v>
      </c>
      <c r="M295" s="30">
        <v>0.22900000000000001</v>
      </c>
      <c r="N295" s="30">
        <v>0.3</v>
      </c>
      <c r="O295" s="30">
        <v>0.249</v>
      </c>
      <c r="P295" s="30">
        <v>0.20100000000000001</v>
      </c>
      <c r="Q295" s="30">
        <v>0.23400000000000001</v>
      </c>
      <c r="R295" s="30">
        <v>0.26100000000000001</v>
      </c>
      <c r="S295" s="114">
        <f t="shared" si="34"/>
        <v>2.9130000000000003</v>
      </c>
      <c r="T295" s="71"/>
    </row>
    <row r="296" spans="1:20">
      <c r="A296" s="30">
        <f t="shared" si="33"/>
        <v>2014705</v>
      </c>
      <c r="B296" s="30">
        <v>70</v>
      </c>
      <c r="C296" s="30" t="str">
        <f>VLOOKUP(B296,mas!B:C,2,FALSE)</f>
        <v>京都協立病院</v>
      </c>
      <c r="D296" s="30">
        <v>2014</v>
      </c>
      <c r="E296" s="30">
        <v>5</v>
      </c>
      <c r="F296" s="30" t="str">
        <f>VLOOKUP(E296,mas!G:H,2,FALSE)</f>
        <v>液化石油ガス（LPG)</v>
      </c>
      <c r="G296" s="30">
        <v>2.0259999999999998</v>
      </c>
      <c r="H296" s="30">
        <v>1.57</v>
      </c>
      <c r="I296" s="30">
        <v>3.0009999999999999</v>
      </c>
      <c r="J296" s="30">
        <v>3.5259999999999998</v>
      </c>
      <c r="K296" s="30">
        <v>4.4480000000000004</v>
      </c>
      <c r="L296" s="30">
        <v>3.6190000000000002</v>
      </c>
      <c r="M296" s="30">
        <v>2.3370000000000002</v>
      </c>
      <c r="N296" s="30">
        <v>1.8340000000000001</v>
      </c>
      <c r="O296" s="30">
        <v>2.7650000000000001</v>
      </c>
      <c r="P296" s="30">
        <v>3.665</v>
      </c>
      <c r="Q296" s="30">
        <v>3.5569999999999999</v>
      </c>
      <c r="R296" s="30">
        <v>2.6930000000000001</v>
      </c>
      <c r="S296" s="114">
        <f t="shared" si="34"/>
        <v>35.040999999999997</v>
      </c>
      <c r="T296" s="71"/>
    </row>
    <row r="297" spans="1:20">
      <c r="A297" s="30">
        <f t="shared" si="33"/>
        <v>2014707</v>
      </c>
      <c r="B297" s="30">
        <v>70</v>
      </c>
      <c r="C297" s="30" t="str">
        <f>VLOOKUP(B297,mas!B:C,2,FALSE)</f>
        <v>京都協立病院</v>
      </c>
      <c r="D297" s="30">
        <v>2014</v>
      </c>
      <c r="E297" s="30">
        <v>7</v>
      </c>
      <c r="F297" s="30" t="str">
        <f>VLOOKUP(E297,mas!G:H,2,FALSE)</f>
        <v>電　力</v>
      </c>
      <c r="G297" s="30">
        <v>48.25</v>
      </c>
      <c r="H297" s="30">
        <v>47.725999999999999</v>
      </c>
      <c r="I297" s="30">
        <v>51.176000000000002</v>
      </c>
      <c r="J297" s="30">
        <v>56.673000000000002</v>
      </c>
      <c r="K297" s="30">
        <v>56.17</v>
      </c>
      <c r="L297" s="30">
        <v>51.884999999999998</v>
      </c>
      <c r="M297" s="30">
        <v>51.290999999999997</v>
      </c>
      <c r="N297" s="30">
        <v>49.432000000000002</v>
      </c>
      <c r="O297" s="30">
        <v>56.792999999999999</v>
      </c>
      <c r="P297" s="30">
        <v>57.747</v>
      </c>
      <c r="Q297" s="30">
        <v>51.712000000000003</v>
      </c>
      <c r="R297" s="30">
        <v>54.472000000000001</v>
      </c>
      <c r="S297" s="114">
        <f t="shared" si="34"/>
        <v>633.327</v>
      </c>
      <c r="T297" s="71"/>
    </row>
    <row r="298" spans="1:20">
      <c r="A298" s="30">
        <f t="shared" si="33"/>
        <v>2014711</v>
      </c>
      <c r="B298" s="30">
        <v>71</v>
      </c>
      <c r="C298" s="30" t="str">
        <f>VLOOKUP(B298,mas!B:C,2,FALSE)</f>
        <v>あやべ協立診療所</v>
      </c>
      <c r="D298" s="30">
        <v>2014</v>
      </c>
      <c r="E298" s="30">
        <v>1</v>
      </c>
      <c r="F298" s="30" t="str">
        <f>VLOOKUP(E298,mas!G:H,2,FALSE)</f>
        <v>揮発油（ガソリン）</v>
      </c>
      <c r="G298" s="30">
        <v>0.61299999999999999</v>
      </c>
      <c r="H298" s="30">
        <v>0.52400000000000002</v>
      </c>
      <c r="I298" s="30">
        <v>0.63</v>
      </c>
      <c r="J298" s="30">
        <v>0.82099999999999995</v>
      </c>
      <c r="K298" s="30">
        <v>0.69699999999999995</v>
      </c>
      <c r="L298" s="30">
        <v>0.624</v>
      </c>
      <c r="M298" s="30">
        <v>0.74399999999999999</v>
      </c>
      <c r="N298" s="30">
        <v>0.60899999999999999</v>
      </c>
      <c r="O298" s="30">
        <v>0.66100000000000003</v>
      </c>
      <c r="P298" s="30">
        <v>0.60699999999999998</v>
      </c>
      <c r="Q298" s="30">
        <v>0.69299999999999995</v>
      </c>
      <c r="R298" s="30">
        <v>0.61899999999999999</v>
      </c>
      <c r="S298" s="114">
        <f t="shared" si="34"/>
        <v>7.8419999999999996</v>
      </c>
      <c r="T298" s="71"/>
    </row>
    <row r="299" spans="1:20">
      <c r="A299" s="30">
        <f t="shared" ref="A299:A343" si="35">D299*1000+B299*10+E299</f>
        <v>2014712</v>
      </c>
      <c r="B299" s="30">
        <v>71</v>
      </c>
      <c r="C299" s="30" t="str">
        <f>VLOOKUP(B299,mas!B:C,2,FALSE)</f>
        <v>あやべ協立診療所</v>
      </c>
      <c r="D299" s="30">
        <v>2014</v>
      </c>
      <c r="E299" s="30">
        <v>2</v>
      </c>
      <c r="F299" s="30" t="str">
        <f>VLOOKUP(E299,mas!G:H,2,FALSE)</f>
        <v>灯　油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0.184</v>
      </c>
      <c r="P299" s="30">
        <v>0</v>
      </c>
      <c r="Q299" s="30">
        <v>0.16600000000000001</v>
      </c>
      <c r="R299" s="30">
        <v>0</v>
      </c>
      <c r="S299" s="114">
        <f t="shared" si="34"/>
        <v>0.35</v>
      </c>
      <c r="T299" s="71"/>
    </row>
    <row r="300" spans="1:20">
      <c r="A300" s="30">
        <f t="shared" si="35"/>
        <v>2014713</v>
      </c>
      <c r="B300" s="30">
        <v>71</v>
      </c>
      <c r="C300" s="30" t="str">
        <f>VLOOKUP(B300,mas!B:C,2,FALSE)</f>
        <v>あやべ協立診療所</v>
      </c>
      <c r="D300" s="30">
        <v>2014</v>
      </c>
      <c r="E300" s="30">
        <v>3</v>
      </c>
      <c r="F300" s="30" t="str">
        <f>VLOOKUP(E300,mas!G:H,2,FALSE)</f>
        <v>軽　油</v>
      </c>
      <c r="G300" s="30">
        <v>0.18</v>
      </c>
      <c r="H300" s="30">
        <v>0.24</v>
      </c>
      <c r="I300" s="30">
        <v>0.184</v>
      </c>
      <c r="J300" s="30">
        <v>0.156</v>
      </c>
      <c r="K300" s="30">
        <v>0.153</v>
      </c>
      <c r="L300" s="30">
        <v>0.16</v>
      </c>
      <c r="M300" s="30">
        <v>0.124</v>
      </c>
      <c r="N300" s="30">
        <v>0.13300000000000001</v>
      </c>
      <c r="O300" s="30">
        <v>0.128</v>
      </c>
      <c r="P300" s="30">
        <v>0.13300000000000001</v>
      </c>
      <c r="Q300" s="30">
        <v>0.11799999999999999</v>
      </c>
      <c r="R300" s="30">
        <v>0.16500000000000001</v>
      </c>
      <c r="S300" s="114">
        <f t="shared" si="34"/>
        <v>1.8740000000000001</v>
      </c>
      <c r="T300" s="71"/>
    </row>
    <row r="301" spans="1:20">
      <c r="A301" s="30">
        <f t="shared" si="35"/>
        <v>2014714</v>
      </c>
      <c r="B301" s="30">
        <v>71</v>
      </c>
      <c r="C301" s="30" t="str">
        <f>VLOOKUP(B301,mas!B:C,2,FALSE)</f>
        <v>あやべ協立診療所</v>
      </c>
      <c r="D301" s="30">
        <v>2014</v>
      </c>
      <c r="E301" s="30">
        <v>4</v>
      </c>
      <c r="F301" s="30" t="str">
        <f>VLOOKUP(E301,mas!G:H,2,FALSE)</f>
        <v>Ａ重油</v>
      </c>
      <c r="G301" s="30">
        <v>0.5</v>
      </c>
      <c r="H301" s="30">
        <v>0</v>
      </c>
      <c r="I301" s="30">
        <v>0</v>
      </c>
      <c r="J301" s="30">
        <v>0</v>
      </c>
      <c r="K301" s="30">
        <v>0</v>
      </c>
      <c r="L301" s="30">
        <v>0</v>
      </c>
      <c r="M301" s="30">
        <v>0</v>
      </c>
      <c r="N301" s="30">
        <v>0</v>
      </c>
      <c r="O301" s="30">
        <v>0</v>
      </c>
      <c r="P301" s="30">
        <v>0</v>
      </c>
      <c r="Q301" s="30">
        <v>0</v>
      </c>
      <c r="R301" s="30">
        <v>0</v>
      </c>
      <c r="S301" s="114">
        <f t="shared" si="34"/>
        <v>0.5</v>
      </c>
      <c r="T301" s="71"/>
    </row>
    <row r="302" spans="1:20">
      <c r="A302" s="30">
        <f t="shared" si="35"/>
        <v>2014715</v>
      </c>
      <c r="B302" s="30">
        <v>71</v>
      </c>
      <c r="C302" s="30" t="str">
        <f>VLOOKUP(B302,mas!B:C,2,FALSE)</f>
        <v>あやべ協立診療所</v>
      </c>
      <c r="D302" s="30">
        <v>2014</v>
      </c>
      <c r="E302" s="30">
        <v>5</v>
      </c>
      <c r="F302" s="30" t="str">
        <f>VLOOKUP(E302,mas!G:H,2,FALSE)</f>
        <v>液化石油ガス（LPG)</v>
      </c>
      <c r="G302" s="30">
        <v>0.125</v>
      </c>
      <c r="H302" s="30">
        <v>9.7000000000000003E-2</v>
      </c>
      <c r="I302" s="30">
        <v>0.104</v>
      </c>
      <c r="J302" s="30">
        <v>2.5999999999999999E-2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  <c r="P302" s="30">
        <v>0</v>
      </c>
      <c r="Q302" s="30">
        <v>0</v>
      </c>
      <c r="R302" s="30">
        <v>0</v>
      </c>
      <c r="S302" s="114">
        <f t="shared" si="34"/>
        <v>0.35200000000000004</v>
      </c>
      <c r="T302" s="71"/>
    </row>
    <row r="303" spans="1:20">
      <c r="A303" s="30">
        <f t="shared" si="35"/>
        <v>2014717</v>
      </c>
      <c r="B303" s="30">
        <v>71</v>
      </c>
      <c r="C303" s="30" t="str">
        <f>VLOOKUP(B303,mas!B:C,2,FALSE)</f>
        <v>あやべ協立診療所</v>
      </c>
      <c r="D303" s="30">
        <v>2014</v>
      </c>
      <c r="E303" s="30">
        <v>7</v>
      </c>
      <c r="F303" s="30" t="str">
        <f>VLOOKUP(E303,mas!G:H,2,FALSE)</f>
        <v>電　力</v>
      </c>
      <c r="G303" s="30">
        <v>13.26</v>
      </c>
      <c r="H303" s="30">
        <v>8.6470000000000002</v>
      </c>
      <c r="I303" s="30">
        <v>11.499000000000001</v>
      </c>
      <c r="J303" s="30">
        <v>9.4149999999999991</v>
      </c>
      <c r="K303" s="30">
        <v>4.0529999999999999</v>
      </c>
      <c r="L303" s="30">
        <v>0</v>
      </c>
      <c r="M303" s="30">
        <v>0</v>
      </c>
      <c r="N303" s="30">
        <v>0</v>
      </c>
      <c r="O303" s="30">
        <v>0</v>
      </c>
      <c r="P303" s="30">
        <v>0</v>
      </c>
      <c r="Q303" s="30">
        <v>0</v>
      </c>
      <c r="R303" s="30">
        <v>0</v>
      </c>
      <c r="S303" s="114">
        <f t="shared" si="34"/>
        <v>46.873999999999995</v>
      </c>
      <c r="T303" s="71"/>
    </row>
    <row r="304" spans="1:20">
      <c r="A304" s="30">
        <f t="shared" si="35"/>
        <v>2014721</v>
      </c>
      <c r="B304" s="30">
        <v>72</v>
      </c>
      <c r="C304" s="30" t="str">
        <f>VLOOKUP(B304,mas!B:C,2,FALSE)</f>
        <v>まいづる協立診療所</v>
      </c>
      <c r="D304" s="30">
        <v>2014</v>
      </c>
      <c r="E304" s="30">
        <v>1</v>
      </c>
      <c r="F304" s="30" t="str">
        <f>VLOOKUP(E304,mas!G:H,2,FALSE)</f>
        <v>揮発油（ガソリン）</v>
      </c>
      <c r="G304" s="30">
        <v>0.189</v>
      </c>
      <c r="H304" s="30">
        <v>0.16800000000000001</v>
      </c>
      <c r="I304" s="30">
        <v>0.189</v>
      </c>
      <c r="J304" s="30">
        <v>0.216</v>
      </c>
      <c r="K304" s="30">
        <v>0.23499999999999999</v>
      </c>
      <c r="L304" s="30">
        <v>0.23499999999999999</v>
      </c>
      <c r="M304" s="30">
        <v>0.20899999999999999</v>
      </c>
      <c r="N304" s="30">
        <v>0.22500000000000001</v>
      </c>
      <c r="O304" s="30">
        <v>0.14099999999999999</v>
      </c>
      <c r="P304" s="30">
        <v>0.18099999999999999</v>
      </c>
      <c r="Q304" s="30">
        <v>0.223</v>
      </c>
      <c r="R304" s="30">
        <v>0.215</v>
      </c>
      <c r="S304" s="114">
        <f t="shared" si="34"/>
        <v>2.4260000000000002</v>
      </c>
      <c r="T304" s="71"/>
    </row>
    <row r="305" spans="1:20">
      <c r="A305" s="30">
        <f t="shared" si="35"/>
        <v>2014723</v>
      </c>
      <c r="B305" s="30">
        <v>72</v>
      </c>
      <c r="C305" s="30" t="str">
        <f>VLOOKUP(B305,mas!B:C,2,FALSE)</f>
        <v>まいづる協立診療所</v>
      </c>
      <c r="D305" s="30">
        <v>2014</v>
      </c>
      <c r="E305" s="30">
        <v>3</v>
      </c>
      <c r="F305" s="30" t="str">
        <f>VLOOKUP(E305,mas!G:H,2,FALSE)</f>
        <v>軽　油</v>
      </c>
      <c r="G305" s="30">
        <v>0</v>
      </c>
      <c r="H305" s="30">
        <v>4.4999999999999998E-2</v>
      </c>
      <c r="I305" s="30">
        <v>0</v>
      </c>
      <c r="J305" s="30">
        <v>0</v>
      </c>
      <c r="K305" s="30">
        <v>0</v>
      </c>
      <c r="L305" s="30">
        <v>0</v>
      </c>
      <c r="M305" s="30">
        <v>0</v>
      </c>
      <c r="N305" s="30">
        <v>1.9E-2</v>
      </c>
      <c r="O305" s="30">
        <v>0</v>
      </c>
      <c r="P305" s="30">
        <v>0</v>
      </c>
      <c r="Q305" s="30">
        <v>0</v>
      </c>
      <c r="R305" s="30">
        <v>0</v>
      </c>
      <c r="S305" s="114">
        <f t="shared" si="34"/>
        <v>6.4000000000000001E-2</v>
      </c>
      <c r="T305" s="71"/>
    </row>
    <row r="306" spans="1:20">
      <c r="A306" s="30">
        <f t="shared" si="35"/>
        <v>2014725</v>
      </c>
      <c r="B306" s="30">
        <v>72</v>
      </c>
      <c r="C306" s="30" t="str">
        <f>VLOOKUP(B306,mas!B:C,2,FALSE)</f>
        <v>まいづる協立診療所</v>
      </c>
      <c r="D306" s="30">
        <v>2014</v>
      </c>
      <c r="E306" s="30">
        <v>5</v>
      </c>
      <c r="F306" s="30" t="str">
        <f>VLOOKUP(E306,mas!G:H,2,FALSE)</f>
        <v>液化石油ガス（LPG)</v>
      </c>
      <c r="G306" s="30">
        <v>8.1000000000000003E-2</v>
      </c>
      <c r="H306" s="30">
        <v>2.7E-2</v>
      </c>
      <c r="I306" s="30">
        <v>3.1E-2</v>
      </c>
      <c r="J306" s="30">
        <v>8.4000000000000005E-2</v>
      </c>
      <c r="K306" s="30">
        <v>0.10199999999999999</v>
      </c>
      <c r="L306" s="30">
        <v>0.10299999999999999</v>
      </c>
      <c r="M306" s="30">
        <v>3.1E-2</v>
      </c>
      <c r="N306" s="30">
        <v>2.5999999999999999E-2</v>
      </c>
      <c r="O306" s="30">
        <v>0.10199999999999999</v>
      </c>
      <c r="P306" s="30">
        <v>0.13400000000000001</v>
      </c>
      <c r="Q306" s="30">
        <v>0.14499999999999999</v>
      </c>
      <c r="R306" s="30">
        <v>0.13300000000000001</v>
      </c>
      <c r="S306" s="114">
        <f t="shared" si="34"/>
        <v>0.999</v>
      </c>
      <c r="T306" s="71"/>
    </row>
    <row r="307" spans="1:20">
      <c r="A307" s="30">
        <f t="shared" si="35"/>
        <v>2014727</v>
      </c>
      <c r="B307" s="30">
        <v>72</v>
      </c>
      <c r="C307" s="30" t="str">
        <f>VLOOKUP(B307,mas!B:C,2,FALSE)</f>
        <v>まいづる協立診療所</v>
      </c>
      <c r="D307" s="30">
        <v>2014</v>
      </c>
      <c r="E307" s="30">
        <v>7</v>
      </c>
      <c r="F307" s="30" t="str">
        <f>VLOOKUP(E307,mas!G:H,2,FALSE)</f>
        <v>電　力</v>
      </c>
      <c r="G307" s="30">
        <v>3.274</v>
      </c>
      <c r="H307" s="30">
        <v>2.2989999999999999</v>
      </c>
      <c r="I307" s="30">
        <v>3.242</v>
      </c>
      <c r="J307" s="30">
        <v>4.1669999999999998</v>
      </c>
      <c r="K307" s="30">
        <v>3.556</v>
      </c>
      <c r="L307" s="30">
        <v>2.74</v>
      </c>
      <c r="M307" s="30">
        <v>2.6970000000000001</v>
      </c>
      <c r="N307" s="30">
        <v>2.9660000000000002</v>
      </c>
      <c r="O307" s="30">
        <v>3.8660000000000001</v>
      </c>
      <c r="P307" s="30">
        <v>3.4609999999999999</v>
      </c>
      <c r="Q307" s="30">
        <v>3.3090000000000002</v>
      </c>
      <c r="R307" s="30">
        <v>3.395</v>
      </c>
      <c r="S307" s="114">
        <f t="shared" si="34"/>
        <v>38.972000000000001</v>
      </c>
      <c r="T307" s="71"/>
    </row>
    <row r="308" spans="1:20">
      <c r="A308" s="30">
        <f t="shared" si="35"/>
        <v>2014731</v>
      </c>
      <c r="B308" s="30">
        <v>73</v>
      </c>
      <c r="C308" s="30" t="str">
        <f>VLOOKUP(B308,mas!B:C,2,FALSE)</f>
        <v>たんご協立診療所</v>
      </c>
      <c r="D308" s="30">
        <v>2014</v>
      </c>
      <c r="E308" s="30">
        <v>1</v>
      </c>
      <c r="F308" s="30" t="str">
        <f>VLOOKUP(E308,mas!G:H,2,FALSE)</f>
        <v>揮発油（ガソリン）</v>
      </c>
      <c r="G308" s="30">
        <v>4.2999999999999997E-2</v>
      </c>
      <c r="H308" s="30">
        <v>0.02</v>
      </c>
      <c r="I308" s="30">
        <v>5.6000000000000001E-2</v>
      </c>
      <c r="J308" s="30">
        <v>4.5999999999999999E-2</v>
      </c>
      <c r="K308" s="30">
        <v>6.4000000000000001E-2</v>
      </c>
      <c r="L308" s="30">
        <v>6.5000000000000002E-2</v>
      </c>
      <c r="M308" s="30">
        <v>6.3E-2</v>
      </c>
      <c r="N308" s="30">
        <v>6.3E-2</v>
      </c>
      <c r="O308" s="30">
        <v>0.06</v>
      </c>
      <c r="P308" s="30">
        <v>5.8999999999999997E-2</v>
      </c>
      <c r="Q308" s="30">
        <v>6.5000000000000002E-2</v>
      </c>
      <c r="R308" s="30">
        <v>5.6000000000000001E-2</v>
      </c>
      <c r="S308" s="114">
        <f t="shared" si="34"/>
        <v>0.65999999999999992</v>
      </c>
      <c r="T308" s="71"/>
    </row>
    <row r="309" spans="1:20">
      <c r="A309" s="30">
        <f t="shared" si="35"/>
        <v>2014732</v>
      </c>
      <c r="B309" s="30">
        <v>73</v>
      </c>
      <c r="C309" s="30" t="str">
        <f>VLOOKUP(B309,mas!B:C,2,FALSE)</f>
        <v>たんご協立診療所</v>
      </c>
      <c r="D309" s="30">
        <v>2014</v>
      </c>
      <c r="E309" s="30">
        <v>2</v>
      </c>
      <c r="F309" s="30" t="str">
        <f>VLOOKUP(E309,mas!G:H,2,FALSE)</f>
        <v>灯　油</v>
      </c>
      <c r="G309" s="30">
        <v>0</v>
      </c>
      <c r="H309" s="30">
        <v>0</v>
      </c>
      <c r="I309" s="30">
        <v>0</v>
      </c>
      <c r="J309" s="30">
        <v>0.73</v>
      </c>
      <c r="K309" s="30">
        <v>0.46</v>
      </c>
      <c r="L309" s="30">
        <v>0.21</v>
      </c>
      <c r="M309" s="30">
        <v>0</v>
      </c>
      <c r="N309" s="30">
        <v>0.25</v>
      </c>
      <c r="O309" s="30">
        <v>0.85</v>
      </c>
      <c r="P309" s="30">
        <v>0.77</v>
      </c>
      <c r="Q309" s="30">
        <v>0.55000000000000004</v>
      </c>
      <c r="R309" s="30">
        <v>0.25</v>
      </c>
      <c r="S309" s="114">
        <f t="shared" si="34"/>
        <v>4.07</v>
      </c>
      <c r="T309" s="71"/>
    </row>
    <row r="310" spans="1:20">
      <c r="A310" s="30">
        <f t="shared" si="35"/>
        <v>2014735</v>
      </c>
      <c r="B310" s="30">
        <v>73</v>
      </c>
      <c r="C310" s="30" t="str">
        <f>VLOOKUP(B310,mas!B:C,2,FALSE)</f>
        <v>たんご協立診療所</v>
      </c>
      <c r="D310" s="30">
        <v>2014</v>
      </c>
      <c r="E310" s="30">
        <v>5</v>
      </c>
      <c r="F310" s="30" t="str">
        <f>VLOOKUP(E310,mas!G:H,2,FALSE)</f>
        <v>液化石油ガス（LPG)</v>
      </c>
      <c r="G310" s="30">
        <v>1.0999999999999999E-2</v>
      </c>
      <c r="H310" s="30">
        <v>8.9999999999999993E-3</v>
      </c>
      <c r="I310" s="30">
        <v>8.9999999999999993E-3</v>
      </c>
      <c r="J310" s="30">
        <v>7.0000000000000001E-3</v>
      </c>
      <c r="K310" s="30">
        <v>6.0000000000000001E-3</v>
      </c>
      <c r="L310" s="30">
        <v>6.0000000000000001E-3</v>
      </c>
      <c r="M310" s="30">
        <v>7.0000000000000001E-3</v>
      </c>
      <c r="N310" s="30">
        <v>8.9999999999999993E-3</v>
      </c>
      <c r="O310" s="30">
        <v>0.01</v>
      </c>
      <c r="P310" s="30">
        <v>0.01</v>
      </c>
      <c r="Q310" s="30">
        <v>1.2E-2</v>
      </c>
      <c r="R310" s="30">
        <v>1.0999999999999999E-2</v>
      </c>
      <c r="S310" s="114">
        <f t="shared" si="34"/>
        <v>0.10699999999999997</v>
      </c>
      <c r="T310" s="71"/>
    </row>
    <row r="311" spans="1:20">
      <c r="A311" s="30">
        <f t="shared" si="35"/>
        <v>2014737</v>
      </c>
      <c r="B311" s="30">
        <v>73</v>
      </c>
      <c r="C311" s="30" t="str">
        <f>VLOOKUP(B311,mas!B:C,2,FALSE)</f>
        <v>たんご協立診療所</v>
      </c>
      <c r="D311" s="30">
        <v>2014</v>
      </c>
      <c r="E311" s="30">
        <v>7</v>
      </c>
      <c r="F311" s="30" t="str">
        <f>VLOOKUP(E311,mas!G:H,2,FALSE)</f>
        <v>電　力</v>
      </c>
      <c r="G311" s="30">
        <v>2.6669999999999998</v>
      </c>
      <c r="H311" s="30">
        <v>2.6989999999999998</v>
      </c>
      <c r="I311" s="30">
        <v>2.3260000000000001</v>
      </c>
      <c r="J311" s="30">
        <v>2.6139999999999999</v>
      </c>
      <c r="K311" s="30">
        <v>2.9849999999999999</v>
      </c>
      <c r="L311" s="30">
        <v>2.5369999999999999</v>
      </c>
      <c r="M311" s="30">
        <v>2.4689999999999999</v>
      </c>
      <c r="N311" s="30">
        <v>2.8620000000000001</v>
      </c>
      <c r="O311" s="30">
        <v>3.052</v>
      </c>
      <c r="P311" s="30">
        <v>3.363</v>
      </c>
      <c r="Q311" s="30">
        <v>3.2330000000000001</v>
      </c>
      <c r="R311" s="30">
        <v>2.86</v>
      </c>
      <c r="S311" s="114">
        <f t="shared" si="34"/>
        <v>33.667000000000002</v>
      </c>
      <c r="T311" s="71"/>
    </row>
    <row r="312" spans="1:20">
      <c r="A312" s="30">
        <f t="shared" si="35"/>
        <v>2014741</v>
      </c>
      <c r="B312" s="30">
        <v>74</v>
      </c>
      <c r="C312" s="30" t="str">
        <f>VLOOKUP(B312,mas!B:C,2,FALSE)</f>
        <v>在宅ケアＳＴげんき</v>
      </c>
      <c r="D312" s="30">
        <v>2014</v>
      </c>
      <c r="E312" s="30">
        <v>1</v>
      </c>
      <c r="F312" s="30" t="str">
        <f>VLOOKUP(E312,mas!G:H,2,FALSE)</f>
        <v>揮発油（ガソリン）</v>
      </c>
      <c r="G312" s="30">
        <v>0.36199999999999999</v>
      </c>
      <c r="H312" s="30">
        <v>0.38400000000000001</v>
      </c>
      <c r="I312" s="30">
        <v>0.35199999999999998</v>
      </c>
      <c r="J312" s="30">
        <v>0.36099999999999999</v>
      </c>
      <c r="K312" s="30">
        <v>0.35599999999999998</v>
      </c>
      <c r="L312" s="30">
        <v>0.312</v>
      </c>
      <c r="M312" s="30">
        <v>0.36699999999999999</v>
      </c>
      <c r="N312" s="30">
        <v>0.35099999999999998</v>
      </c>
      <c r="O312" s="30">
        <v>0.33400000000000002</v>
      </c>
      <c r="P312" s="30">
        <v>0.28000000000000003</v>
      </c>
      <c r="Q312" s="30">
        <v>0.28100000000000003</v>
      </c>
      <c r="R312" s="30">
        <v>0.315</v>
      </c>
      <c r="S312" s="114">
        <f t="shared" si="34"/>
        <v>4.0549999999999997</v>
      </c>
      <c r="T312" s="71"/>
    </row>
    <row r="313" spans="1:20">
      <c r="A313" s="30">
        <f t="shared" si="35"/>
        <v>2014761</v>
      </c>
      <c r="B313" s="30">
        <v>76</v>
      </c>
      <c r="C313" s="30" t="str">
        <f>VLOOKUP(B313,mas!B:C,2,FALSE)</f>
        <v>訪問看護ＳＴゆたかの</v>
      </c>
      <c r="D313" s="30">
        <v>2014</v>
      </c>
      <c r="E313" s="30">
        <v>1</v>
      </c>
      <c r="F313" s="30" t="str">
        <f>VLOOKUP(E313,mas!G:H,2,FALSE)</f>
        <v>揮発油（ガソリン）</v>
      </c>
      <c r="G313" s="30">
        <v>0.20200000000000001</v>
      </c>
      <c r="H313" s="30">
        <v>0.13900000000000001</v>
      </c>
      <c r="I313" s="30">
        <v>0.20599999999999999</v>
      </c>
      <c r="J313" s="30">
        <v>0.161</v>
      </c>
      <c r="K313" s="30">
        <v>0.17100000000000001</v>
      </c>
      <c r="L313" s="30">
        <v>0.14399999999999999</v>
      </c>
      <c r="M313" s="30">
        <v>0.19</v>
      </c>
      <c r="N313" s="30">
        <v>0.19500000000000001</v>
      </c>
      <c r="O313" s="30">
        <v>0.16800000000000001</v>
      </c>
      <c r="P313" s="30">
        <v>0.17899999999999999</v>
      </c>
      <c r="Q313" s="30">
        <v>0.218</v>
      </c>
      <c r="R313" s="30">
        <v>0.154</v>
      </c>
      <c r="S313" s="114">
        <f t="shared" si="34"/>
        <v>2.1270000000000002</v>
      </c>
      <c r="T313" s="71"/>
    </row>
    <row r="314" spans="1:20">
      <c r="A314" s="30">
        <f t="shared" si="35"/>
        <v>2014762</v>
      </c>
      <c r="B314" s="30">
        <v>76</v>
      </c>
      <c r="C314" s="30" t="str">
        <f>VLOOKUP(B314,mas!B:C,2,FALSE)</f>
        <v>訪問看護ＳＴゆたかの</v>
      </c>
      <c r="D314" s="30">
        <v>2014</v>
      </c>
      <c r="E314" s="30">
        <v>2</v>
      </c>
      <c r="F314" s="30" t="str">
        <f>VLOOKUP(E314,mas!G:H,2,FALSE)</f>
        <v>灯　油</v>
      </c>
      <c r="G314" s="30">
        <v>1.7999999999999999E-2</v>
      </c>
      <c r="H314" s="30">
        <v>0</v>
      </c>
      <c r="I314" s="30">
        <v>0</v>
      </c>
      <c r="J314" s="30">
        <v>0</v>
      </c>
      <c r="K314" s="30">
        <v>0</v>
      </c>
      <c r="L314" s="30">
        <v>0</v>
      </c>
      <c r="M314" s="30">
        <v>0</v>
      </c>
      <c r="N314" s="30">
        <v>0.04</v>
      </c>
      <c r="O314" s="30">
        <v>3.5999999999999997E-2</v>
      </c>
      <c r="P314" s="30">
        <v>7.1999999999999995E-2</v>
      </c>
      <c r="Q314" s="30">
        <v>7.1999999999999995E-2</v>
      </c>
      <c r="R314" s="30">
        <v>0.09</v>
      </c>
      <c r="S314" s="114">
        <f t="shared" ref="S314:S319" si="36">SUM(G314:R314)</f>
        <v>0.32799999999999996</v>
      </c>
      <c r="T314" s="71"/>
    </row>
    <row r="315" spans="1:20">
      <c r="A315" s="30">
        <f t="shared" si="35"/>
        <v>2014765</v>
      </c>
      <c r="B315" s="30">
        <v>76</v>
      </c>
      <c r="C315" s="30" t="str">
        <f>VLOOKUP(B315,mas!B:C,2,FALSE)</f>
        <v>訪問看護ＳＴゆたかの</v>
      </c>
      <c r="D315" s="30">
        <v>2014</v>
      </c>
      <c r="E315" s="30">
        <v>5</v>
      </c>
      <c r="F315" s="30" t="str">
        <f>VLOOKUP(E315,mas!G:H,2,FALSE)</f>
        <v>液化石油ガス（LPG)</v>
      </c>
      <c r="G315" s="30">
        <v>5.0000000000000001E-3</v>
      </c>
      <c r="H315" s="30">
        <v>4.0000000000000001E-3</v>
      </c>
      <c r="I315" s="30">
        <v>3.0000000000000001E-3</v>
      </c>
      <c r="J315" s="30">
        <v>2E-3</v>
      </c>
      <c r="K315" s="30">
        <v>1E-3</v>
      </c>
      <c r="L315" s="30">
        <v>1E-3</v>
      </c>
      <c r="M315" s="30">
        <v>2E-3</v>
      </c>
      <c r="N315" s="30">
        <v>3.0000000000000001E-3</v>
      </c>
      <c r="O315" s="30">
        <v>4.0000000000000001E-3</v>
      </c>
      <c r="P315" s="30">
        <v>4.0000000000000001E-3</v>
      </c>
      <c r="Q315" s="30">
        <v>5.0000000000000001E-3</v>
      </c>
      <c r="R315" s="30">
        <v>4.0000000000000001E-3</v>
      </c>
      <c r="S315" s="114">
        <f t="shared" si="36"/>
        <v>3.8000000000000006E-2</v>
      </c>
      <c r="T315" s="71"/>
    </row>
    <row r="316" spans="1:20">
      <c r="A316" s="30">
        <f t="shared" si="35"/>
        <v>2014767</v>
      </c>
      <c r="B316" s="30">
        <v>76</v>
      </c>
      <c r="C316" s="30" t="str">
        <f>VLOOKUP(B316,mas!B:C,2,FALSE)</f>
        <v>訪問看護ＳＴゆたかの</v>
      </c>
      <c r="D316" s="30">
        <v>2014</v>
      </c>
      <c r="E316" s="30">
        <v>7</v>
      </c>
      <c r="F316" s="30" t="str">
        <f>VLOOKUP(E316,mas!G:H,2,FALSE)</f>
        <v>電　力</v>
      </c>
      <c r="G316" s="30">
        <v>0.58399999999999996</v>
      </c>
      <c r="H316" s="30">
        <v>0.39400000000000002</v>
      </c>
      <c r="I316" s="30">
        <v>0.27800000000000002</v>
      </c>
      <c r="J316" s="30">
        <v>0.29799999999999999</v>
      </c>
      <c r="K316" s="30">
        <v>0.29599999999999999</v>
      </c>
      <c r="L316" s="30">
        <v>0.47399999999999998</v>
      </c>
      <c r="M316" s="30">
        <v>0.25900000000000001</v>
      </c>
      <c r="N316" s="30">
        <v>0.39500000000000002</v>
      </c>
      <c r="O316" s="30">
        <v>0.86599999999999999</v>
      </c>
      <c r="P316" s="30">
        <v>0.53900000000000003</v>
      </c>
      <c r="Q316" s="30">
        <v>0.755</v>
      </c>
      <c r="R316" s="30">
        <v>0.75800000000000001</v>
      </c>
      <c r="S316" s="114">
        <f t="shared" si="36"/>
        <v>5.8959999999999999</v>
      </c>
      <c r="T316" s="71"/>
    </row>
    <row r="317" spans="1:20">
      <c r="A317" s="30">
        <f t="shared" si="35"/>
        <v>2014771</v>
      </c>
      <c r="B317" s="30">
        <v>77</v>
      </c>
      <c r="C317" s="30" t="str">
        <f>VLOOKUP(B317,mas!B:C,2,FALSE)</f>
        <v>ほっとＳＴきぼう</v>
      </c>
      <c r="D317" s="30">
        <v>2014</v>
      </c>
      <c r="E317" s="30">
        <v>1</v>
      </c>
      <c r="F317" s="30" t="str">
        <f>VLOOKUP(E317,mas!G:H,2,FALSE)</f>
        <v>揮発油（ガソリン）</v>
      </c>
      <c r="G317" s="30">
        <v>0.47</v>
      </c>
      <c r="H317" s="30">
        <v>0.51</v>
      </c>
      <c r="I317" s="30">
        <v>0.4</v>
      </c>
      <c r="J317" s="30">
        <v>0.55000000000000004</v>
      </c>
      <c r="K317" s="30">
        <v>0.5</v>
      </c>
      <c r="L317" s="30">
        <v>0.44900000000000001</v>
      </c>
      <c r="M317" s="30">
        <v>0.45200000000000001</v>
      </c>
      <c r="N317" s="30">
        <v>0.41399999999999998</v>
      </c>
      <c r="O317" s="30">
        <v>0.45200000000000001</v>
      </c>
      <c r="P317" s="30">
        <v>0.39500000000000002</v>
      </c>
      <c r="Q317" s="30">
        <v>0.42899999999999999</v>
      </c>
      <c r="R317" s="30">
        <v>0.371</v>
      </c>
      <c r="S317" s="114">
        <f t="shared" si="36"/>
        <v>5.3920000000000012</v>
      </c>
      <c r="T317" s="71"/>
    </row>
    <row r="318" spans="1:20">
      <c r="A318" s="30">
        <f t="shared" si="35"/>
        <v>2014772</v>
      </c>
      <c r="B318" s="30">
        <v>77</v>
      </c>
      <c r="C318" s="30" t="str">
        <f>VLOOKUP(B318,mas!B:C,2,FALSE)</f>
        <v>ほっとＳＴきぼう</v>
      </c>
      <c r="D318" s="30">
        <v>2014</v>
      </c>
      <c r="E318" s="30">
        <v>2</v>
      </c>
      <c r="F318" s="30" t="str">
        <f>VLOOKUP(E318,mas!G:H,2,FALSE)</f>
        <v>灯　油</v>
      </c>
      <c r="G318" s="30">
        <v>3.5999999999999997E-2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  <c r="P318" s="30">
        <v>0</v>
      </c>
      <c r="Q318" s="30">
        <v>0</v>
      </c>
      <c r="R318" s="30">
        <v>0</v>
      </c>
      <c r="S318" s="114">
        <f t="shared" si="36"/>
        <v>3.5999999999999997E-2</v>
      </c>
      <c r="T318" s="71"/>
    </row>
    <row r="319" spans="1:20">
      <c r="A319" s="30">
        <f t="shared" si="35"/>
        <v>2014775</v>
      </c>
      <c r="B319" s="30">
        <v>77</v>
      </c>
      <c r="C319" s="30" t="str">
        <f>VLOOKUP(B319,mas!B:C,2,FALSE)</f>
        <v>ほっとＳＴきぼう</v>
      </c>
      <c r="D319" s="30">
        <v>2014</v>
      </c>
      <c r="E319" s="30">
        <v>5</v>
      </c>
      <c r="F319" s="30" t="str">
        <f>VLOOKUP(E319,mas!G:H,2,FALSE)</f>
        <v>液化石油ガス（LPG)</v>
      </c>
      <c r="G319" s="30">
        <v>2E-3</v>
      </c>
      <c r="H319" s="30">
        <v>3.0000000000000001E-3</v>
      </c>
      <c r="I319" s="30">
        <v>4.0000000000000001E-3</v>
      </c>
      <c r="J319" s="30">
        <v>0</v>
      </c>
      <c r="K319" s="30">
        <v>0</v>
      </c>
      <c r="L319" s="30">
        <v>0</v>
      </c>
      <c r="M319" s="30">
        <v>0</v>
      </c>
      <c r="N319" s="30">
        <v>0</v>
      </c>
      <c r="O319" s="30">
        <v>0</v>
      </c>
      <c r="P319" s="30">
        <v>0</v>
      </c>
      <c r="Q319" s="30">
        <v>0</v>
      </c>
      <c r="R319" s="30">
        <v>0</v>
      </c>
      <c r="S319" s="114">
        <f t="shared" si="36"/>
        <v>9.0000000000000011E-3</v>
      </c>
      <c r="T319" s="71"/>
    </row>
    <row r="320" spans="1:20">
      <c r="A320" s="30">
        <f t="shared" si="35"/>
        <v>2014777</v>
      </c>
      <c r="B320" s="30">
        <v>77</v>
      </c>
      <c r="C320" s="30" t="str">
        <f>VLOOKUP(B320,mas!B:C,2,FALSE)</f>
        <v>ほっとＳＴきぼう</v>
      </c>
      <c r="D320" s="30">
        <v>2014</v>
      </c>
      <c r="E320" s="30">
        <v>7</v>
      </c>
      <c r="F320" s="30" t="str">
        <f>VLOOKUP(E320,mas!G:H,2,FALSE)</f>
        <v>電　力</v>
      </c>
      <c r="G320" s="30">
        <v>0.47</v>
      </c>
      <c r="H320" s="30">
        <v>0.51300000000000001</v>
      </c>
      <c r="I320" s="30">
        <v>0.40300000000000002</v>
      </c>
      <c r="J320" s="30">
        <v>0.55200000000000005</v>
      </c>
      <c r="K320" s="30">
        <v>0.495</v>
      </c>
      <c r="L320" s="30">
        <v>1.123</v>
      </c>
      <c r="M320" s="30">
        <v>0.77</v>
      </c>
      <c r="N320" s="30">
        <v>0.76100000000000001</v>
      </c>
      <c r="O320" s="30">
        <v>1.109</v>
      </c>
      <c r="P320" s="30">
        <v>1.367</v>
      </c>
      <c r="Q320" s="30">
        <v>1.7090000000000001</v>
      </c>
      <c r="R320" s="30">
        <v>1.4319999999999999</v>
      </c>
      <c r="S320" s="114">
        <f t="shared" ref="S320:S385" si="37">SUM(G320:R320)</f>
        <v>10.704000000000001</v>
      </c>
      <c r="T320" s="71"/>
    </row>
    <row r="321" spans="1:20">
      <c r="A321" s="30">
        <f t="shared" si="35"/>
        <v>2014781</v>
      </c>
      <c r="B321" s="30">
        <v>78</v>
      </c>
      <c r="C321" s="30" t="str">
        <f>VLOOKUP(B321,mas!B:C,2,FALSE)</f>
        <v>ふれあいＳＴゆきわり</v>
      </c>
      <c r="D321" s="30">
        <v>2014</v>
      </c>
      <c r="E321" s="30">
        <v>1</v>
      </c>
      <c r="F321" s="30" t="str">
        <f>VLOOKUP(E321,mas!G:H,2,FALSE)</f>
        <v>揮発油（ガソリン）</v>
      </c>
      <c r="G321" s="30">
        <v>3.9E-2</v>
      </c>
      <c r="H321" s="30">
        <v>3.7999999999999999E-2</v>
      </c>
      <c r="I321" s="30">
        <v>3.7999999999999999E-2</v>
      </c>
      <c r="J321" s="30">
        <v>3.7999999999999999E-2</v>
      </c>
      <c r="K321" s="30">
        <v>4.2000000000000003E-2</v>
      </c>
      <c r="L321" s="30">
        <v>3.9E-2</v>
      </c>
      <c r="M321" s="30">
        <v>3.9E-2</v>
      </c>
      <c r="N321" s="30">
        <v>3.7999999999999999E-2</v>
      </c>
      <c r="O321" s="30">
        <v>0.04</v>
      </c>
      <c r="P321" s="30">
        <v>1.6E-2</v>
      </c>
      <c r="Q321" s="30">
        <v>4.2999999999999997E-2</v>
      </c>
      <c r="R321" s="30">
        <v>2.5000000000000001E-2</v>
      </c>
      <c r="S321" s="114">
        <f>SUM(G321:R321)</f>
        <v>0.435</v>
      </c>
      <c r="T321" s="71"/>
    </row>
    <row r="322" spans="1:20">
      <c r="A322" s="30">
        <f t="shared" si="35"/>
        <v>2014782</v>
      </c>
      <c r="B322" s="30">
        <v>78</v>
      </c>
      <c r="C322" s="30" t="str">
        <f>VLOOKUP(B322,mas!B:C,2,FALSE)</f>
        <v>ふれあいＳＴゆきわり</v>
      </c>
      <c r="D322" s="30">
        <v>2014</v>
      </c>
      <c r="E322" s="30">
        <v>2</v>
      </c>
      <c r="F322" s="30" t="str">
        <f>VLOOKUP(E322,mas!G:H,2,FALSE)</f>
        <v>灯　油</v>
      </c>
      <c r="G322" s="30">
        <v>1.7999999999999999E-2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3.5999999999999997E-2</v>
      </c>
      <c r="O322" s="30">
        <v>5.3999999999999999E-2</v>
      </c>
      <c r="P322" s="30">
        <v>7.1999999999999995E-2</v>
      </c>
      <c r="Q322" s="30">
        <v>0.108</v>
      </c>
      <c r="R322" s="30">
        <v>3.5999999999999997E-2</v>
      </c>
      <c r="S322" s="114">
        <f>SUM(G322:R322)</f>
        <v>0.32399999999999995</v>
      </c>
      <c r="T322" s="71"/>
    </row>
    <row r="323" spans="1:20">
      <c r="A323" s="30">
        <f t="shared" si="35"/>
        <v>2014787</v>
      </c>
      <c r="B323" s="30">
        <v>78</v>
      </c>
      <c r="C323" s="30" t="str">
        <f>VLOOKUP(B323,mas!B:C,2,FALSE)</f>
        <v>ふれあいＳＴゆきわり</v>
      </c>
      <c r="D323" s="30">
        <v>2014</v>
      </c>
      <c r="E323" s="30">
        <v>7</v>
      </c>
      <c r="F323" s="30" t="str">
        <f>VLOOKUP(E323,mas!G:H,2,FALSE)</f>
        <v>電　力</v>
      </c>
      <c r="G323" s="30">
        <v>0.36399999999999999</v>
      </c>
      <c r="H323" s="30">
        <v>0.29799999999999999</v>
      </c>
      <c r="I323" s="30">
        <v>0.253</v>
      </c>
      <c r="J323" s="30">
        <v>0.29699999999999999</v>
      </c>
      <c r="K323" s="30">
        <v>0.45300000000000001</v>
      </c>
      <c r="L323" s="30">
        <v>0.41399999999999998</v>
      </c>
      <c r="M323" s="30">
        <v>0.32700000000000001</v>
      </c>
      <c r="N323" s="30">
        <v>0.39700000000000002</v>
      </c>
      <c r="O323" s="30">
        <v>0.59699999999999998</v>
      </c>
      <c r="P323" s="30">
        <v>0.497</v>
      </c>
      <c r="Q323" s="30">
        <v>0.48799999999999999</v>
      </c>
      <c r="R323" s="30">
        <v>0.49399999999999999</v>
      </c>
      <c r="S323" s="114">
        <f>SUM(G323:R323)</f>
        <v>4.8789999999999996</v>
      </c>
      <c r="T323" s="71"/>
    </row>
    <row r="324" spans="1:20">
      <c r="A324" s="30">
        <f t="shared" si="35"/>
        <v>2014811</v>
      </c>
      <c r="B324" s="30">
        <v>81</v>
      </c>
      <c r="C324" s="30" t="str">
        <f>VLOOKUP(B324,mas!B:C,2,FALSE)</f>
        <v>ふくちやま協立診療所</v>
      </c>
      <c r="D324" s="30">
        <v>2014</v>
      </c>
      <c r="E324" s="30">
        <v>1</v>
      </c>
      <c r="F324" s="30" t="str">
        <f>VLOOKUP(E324,mas!G:H,2,FALSE)</f>
        <v>揮発油（ガソリン）</v>
      </c>
      <c r="G324" s="30">
        <v>8.5000000000000006E-2</v>
      </c>
      <c r="H324" s="30">
        <v>4.2000000000000003E-2</v>
      </c>
      <c r="I324" s="30">
        <v>9.6000000000000002E-2</v>
      </c>
      <c r="J324" s="30">
        <v>8.1000000000000003E-2</v>
      </c>
      <c r="K324" s="30">
        <v>5.5E-2</v>
      </c>
      <c r="L324" s="30">
        <v>5.8999999999999997E-2</v>
      </c>
      <c r="M324" s="30">
        <v>6.5000000000000002E-2</v>
      </c>
      <c r="N324" s="30">
        <v>4.1000000000000002E-2</v>
      </c>
      <c r="O324" s="30">
        <v>4.2999999999999997E-2</v>
      </c>
      <c r="P324" s="30">
        <v>3.6999999999999998E-2</v>
      </c>
      <c r="Q324" s="30">
        <v>4.2000000000000003E-2</v>
      </c>
      <c r="R324" s="30">
        <v>4.1000000000000002E-2</v>
      </c>
      <c r="S324" s="114">
        <f>SUM(G324:R324)</f>
        <v>0.68700000000000017</v>
      </c>
      <c r="T324" s="71"/>
    </row>
    <row r="325" spans="1:20">
      <c r="A325" s="30">
        <f t="shared" si="35"/>
        <v>2014817</v>
      </c>
      <c r="B325" s="30">
        <v>81</v>
      </c>
      <c r="C325" s="30" t="str">
        <f>VLOOKUP(B325,mas!B:C,2,FALSE)</f>
        <v>ふくちやま協立診療所</v>
      </c>
      <c r="D325" s="30">
        <v>2014</v>
      </c>
      <c r="E325" s="30">
        <v>7</v>
      </c>
      <c r="F325" s="30" t="str">
        <f>VLOOKUP(E325,mas!G:H,2,FALSE)</f>
        <v>電　力</v>
      </c>
      <c r="G325" s="30">
        <v>3.3940000000000001</v>
      </c>
      <c r="H325" s="30">
        <v>1.754</v>
      </c>
      <c r="I325" s="30">
        <v>2.3540000000000001</v>
      </c>
      <c r="J325" s="30">
        <v>2.9980000000000002</v>
      </c>
      <c r="K325" s="30">
        <v>3.3039999999999998</v>
      </c>
      <c r="L325" s="30">
        <v>3.12</v>
      </c>
      <c r="M325" s="30">
        <v>2.141</v>
      </c>
      <c r="N325" s="30">
        <v>2.1139999999999999</v>
      </c>
      <c r="O325" s="30">
        <v>3.08</v>
      </c>
      <c r="P325" s="30">
        <v>3.7989999999999999</v>
      </c>
      <c r="Q325" s="30">
        <v>4.7469999999999999</v>
      </c>
      <c r="R325" s="30">
        <v>3.9790000000000001</v>
      </c>
      <c r="S325" s="114">
        <f>SUM(G325:R325)</f>
        <v>36.783999999999999</v>
      </c>
      <c r="T325" s="71"/>
    </row>
    <row r="326" spans="1:20">
      <c r="A326" s="72">
        <f t="shared" si="35"/>
        <v>2014971</v>
      </c>
      <c r="B326" s="72">
        <v>97</v>
      </c>
      <c r="C326" s="72" t="str">
        <f>VLOOKUP(B326,mas!B:C,2,FALSE)</f>
        <v>京都市内事業所計</v>
      </c>
      <c r="D326" s="72">
        <v>2014</v>
      </c>
      <c r="E326" s="72">
        <v>1</v>
      </c>
      <c r="F326" s="72" t="str">
        <f>VLOOKUP(E326,mas!G:H,2,FALSE)</f>
        <v>揮発油（ガソリン）</v>
      </c>
      <c r="G326" s="72">
        <f t="shared" ref="G326:R332" si="38">SUMIF($E$237:$E$293,$E326,G$237:G$293)</f>
        <v>2.306</v>
      </c>
      <c r="H326" s="72">
        <f t="shared" si="38"/>
        <v>2.2549999999999999</v>
      </c>
      <c r="I326" s="72">
        <f t="shared" si="38"/>
        <v>2.484</v>
      </c>
      <c r="J326" s="72">
        <f t="shared" si="38"/>
        <v>2.5809999999999995</v>
      </c>
      <c r="K326" s="72">
        <f t="shared" si="38"/>
        <v>2.8379999999999987</v>
      </c>
      <c r="L326" s="72">
        <f t="shared" si="38"/>
        <v>2.6430000000000002</v>
      </c>
      <c r="M326" s="72">
        <f t="shared" si="38"/>
        <v>2.3740000000000001</v>
      </c>
      <c r="N326" s="72">
        <f t="shared" si="38"/>
        <v>2.5130000000000003</v>
      </c>
      <c r="O326" s="72">
        <f t="shared" si="38"/>
        <v>2.5850000000000004</v>
      </c>
      <c r="P326" s="72">
        <f t="shared" si="38"/>
        <v>2.4780000000000002</v>
      </c>
      <c r="Q326" s="72">
        <f t="shared" si="38"/>
        <v>2.5830000000000002</v>
      </c>
      <c r="R326" s="72">
        <f t="shared" si="38"/>
        <v>2.5</v>
      </c>
      <c r="S326" s="114">
        <f t="shared" si="37"/>
        <v>30.14</v>
      </c>
      <c r="T326" s="71"/>
    </row>
    <row r="327" spans="1:20">
      <c r="A327" s="72">
        <f t="shared" si="35"/>
        <v>2014972</v>
      </c>
      <c r="B327" s="72">
        <v>97</v>
      </c>
      <c r="C327" s="72" t="str">
        <f>VLOOKUP(B327,mas!B:C,2,FALSE)</f>
        <v>京都市内事業所計</v>
      </c>
      <c r="D327" s="72">
        <v>2014</v>
      </c>
      <c r="E327" s="72">
        <v>2</v>
      </c>
      <c r="F327" s="72" t="str">
        <f>VLOOKUP(E327,mas!G:H,2,FALSE)</f>
        <v>灯　油</v>
      </c>
      <c r="G327" s="72">
        <f t="shared" si="38"/>
        <v>0.79200000000000004</v>
      </c>
      <c r="H327" s="72">
        <f t="shared" si="38"/>
        <v>0</v>
      </c>
      <c r="I327" s="72">
        <f t="shared" si="38"/>
        <v>0</v>
      </c>
      <c r="J327" s="72">
        <f t="shared" si="38"/>
        <v>0</v>
      </c>
      <c r="K327" s="72">
        <f t="shared" si="38"/>
        <v>0</v>
      </c>
      <c r="L327" s="72">
        <f t="shared" si="38"/>
        <v>0</v>
      </c>
      <c r="M327" s="72">
        <f t="shared" si="38"/>
        <v>0</v>
      </c>
      <c r="N327" s="72">
        <f t="shared" si="38"/>
        <v>0.34900000000000003</v>
      </c>
      <c r="O327" s="72">
        <f t="shared" si="38"/>
        <v>0.54800000000000004</v>
      </c>
      <c r="P327" s="72">
        <f t="shared" si="38"/>
        <v>0.39400000000000002</v>
      </c>
      <c r="Q327" s="72">
        <f t="shared" si="38"/>
        <v>0.49099999999999999</v>
      </c>
      <c r="R327" s="72">
        <f t="shared" si="38"/>
        <v>0.48700000000000004</v>
      </c>
      <c r="S327" s="114">
        <f t="shared" si="37"/>
        <v>3.0610000000000004</v>
      </c>
      <c r="T327" s="71"/>
    </row>
    <row r="328" spans="1:20">
      <c r="A328" s="72">
        <f t="shared" si="35"/>
        <v>2014973</v>
      </c>
      <c r="B328" s="72">
        <v>97</v>
      </c>
      <c r="C328" s="72" t="str">
        <f>VLOOKUP(B328,mas!B:C,2,FALSE)</f>
        <v>京都市内事業所計</v>
      </c>
      <c r="D328" s="72">
        <v>2014</v>
      </c>
      <c r="E328" s="72">
        <v>3</v>
      </c>
      <c r="F328" s="72" t="str">
        <f>VLOOKUP(E328,mas!G:H,2,FALSE)</f>
        <v>軽　油</v>
      </c>
      <c r="G328" s="72">
        <f t="shared" si="38"/>
        <v>0.1</v>
      </c>
      <c r="H328" s="72">
        <f t="shared" si="38"/>
        <v>0.129</v>
      </c>
      <c r="I328" s="72">
        <f t="shared" si="38"/>
        <v>8.8999999999999996E-2</v>
      </c>
      <c r="J328" s="72">
        <f t="shared" si="38"/>
        <v>0.05</v>
      </c>
      <c r="K328" s="72">
        <f t="shared" si="38"/>
        <v>0.15</v>
      </c>
      <c r="L328" s="72">
        <f t="shared" si="38"/>
        <v>9.2999999999999999E-2</v>
      </c>
      <c r="M328" s="72">
        <f t="shared" si="38"/>
        <v>4.2999999999999997E-2</v>
      </c>
      <c r="N328" s="72">
        <f t="shared" si="38"/>
        <v>0.14799999999999999</v>
      </c>
      <c r="O328" s="72">
        <f t="shared" si="38"/>
        <v>9.6000000000000002E-2</v>
      </c>
      <c r="P328" s="72">
        <f t="shared" si="38"/>
        <v>5.6000000000000001E-2</v>
      </c>
      <c r="Q328" s="72">
        <f t="shared" si="38"/>
        <v>4.4999999999999998E-2</v>
      </c>
      <c r="R328" s="72">
        <f t="shared" si="38"/>
        <v>0.05</v>
      </c>
      <c r="S328" s="114">
        <f t="shared" si="37"/>
        <v>1.0490000000000002</v>
      </c>
      <c r="T328" s="71"/>
    </row>
    <row r="329" spans="1:20">
      <c r="A329" s="72">
        <f t="shared" si="35"/>
        <v>2014974</v>
      </c>
      <c r="B329" s="72">
        <v>97</v>
      </c>
      <c r="C329" s="72" t="str">
        <f>VLOOKUP(B329,mas!B:C,2,FALSE)</f>
        <v>京都市内事業所計</v>
      </c>
      <c r="D329" s="72">
        <v>2014</v>
      </c>
      <c r="E329" s="72">
        <v>4</v>
      </c>
      <c r="F329" s="72" t="str">
        <f>VLOOKUP(E329,mas!G:H,2,FALSE)</f>
        <v>Ａ重油</v>
      </c>
      <c r="G329" s="72">
        <f t="shared" si="38"/>
        <v>0</v>
      </c>
      <c r="H329" s="72">
        <f t="shared" si="38"/>
        <v>0</v>
      </c>
      <c r="I329" s="72">
        <f t="shared" si="38"/>
        <v>0</v>
      </c>
      <c r="J329" s="72">
        <f t="shared" si="38"/>
        <v>0</v>
      </c>
      <c r="K329" s="72">
        <f t="shared" si="38"/>
        <v>0</v>
      </c>
      <c r="L329" s="72">
        <f t="shared" si="38"/>
        <v>0</v>
      </c>
      <c r="M329" s="72">
        <f t="shared" si="38"/>
        <v>0</v>
      </c>
      <c r="N329" s="72">
        <f t="shared" si="38"/>
        <v>0</v>
      </c>
      <c r="O329" s="72">
        <f t="shared" si="38"/>
        <v>0</v>
      </c>
      <c r="P329" s="72">
        <f t="shared" si="38"/>
        <v>0</v>
      </c>
      <c r="Q329" s="72">
        <f t="shared" si="38"/>
        <v>0</v>
      </c>
      <c r="R329" s="72">
        <f t="shared" si="38"/>
        <v>0</v>
      </c>
      <c r="S329" s="114">
        <f t="shared" si="37"/>
        <v>0</v>
      </c>
      <c r="T329" s="71"/>
    </row>
    <row r="330" spans="1:20">
      <c r="A330" s="72">
        <f t="shared" si="35"/>
        <v>2014975</v>
      </c>
      <c r="B330" s="72">
        <v>97</v>
      </c>
      <c r="C330" s="72" t="str">
        <f>VLOOKUP(B330,mas!B:C,2,FALSE)</f>
        <v>京都市内事業所計</v>
      </c>
      <c r="D330" s="72">
        <v>2014</v>
      </c>
      <c r="E330" s="72">
        <v>5</v>
      </c>
      <c r="F330" s="72" t="str">
        <f>VLOOKUP(E330,mas!G:H,2,FALSE)</f>
        <v>液化石油ガス（LPG)</v>
      </c>
      <c r="G330" s="72">
        <f t="shared" si="38"/>
        <v>0</v>
      </c>
      <c r="H330" s="72">
        <f t="shared" si="38"/>
        <v>0</v>
      </c>
      <c r="I330" s="72">
        <f t="shared" si="38"/>
        <v>0</v>
      </c>
      <c r="J330" s="72">
        <f t="shared" si="38"/>
        <v>0</v>
      </c>
      <c r="K330" s="72">
        <f t="shared" si="38"/>
        <v>0</v>
      </c>
      <c r="L330" s="72">
        <f t="shared" si="38"/>
        <v>0</v>
      </c>
      <c r="M330" s="72">
        <f t="shared" si="38"/>
        <v>0</v>
      </c>
      <c r="N330" s="72">
        <f t="shared" si="38"/>
        <v>0</v>
      </c>
      <c r="O330" s="72">
        <f t="shared" si="38"/>
        <v>0</v>
      </c>
      <c r="P330" s="72">
        <f t="shared" si="38"/>
        <v>0</v>
      </c>
      <c r="Q330" s="72">
        <f t="shared" si="38"/>
        <v>0</v>
      </c>
      <c r="R330" s="72">
        <f t="shared" si="38"/>
        <v>0</v>
      </c>
      <c r="S330" s="114">
        <f t="shared" si="37"/>
        <v>0</v>
      </c>
      <c r="T330" s="71"/>
    </row>
    <row r="331" spans="1:20">
      <c r="A331" s="72">
        <f t="shared" si="35"/>
        <v>2014976</v>
      </c>
      <c r="B331" s="72">
        <v>97</v>
      </c>
      <c r="C331" s="72" t="str">
        <f>VLOOKUP(B331,mas!B:C,2,FALSE)</f>
        <v>京都市内事業所計</v>
      </c>
      <c r="D331" s="72">
        <v>2014</v>
      </c>
      <c r="E331" s="72">
        <v>6</v>
      </c>
      <c r="F331" s="72" t="str">
        <f>VLOOKUP(E331,mas!G:H,2,FALSE)</f>
        <v>都市ガス（13A）</v>
      </c>
      <c r="G331" s="72">
        <f t="shared" si="38"/>
        <v>24.336000000000002</v>
      </c>
      <c r="H331" s="72">
        <f t="shared" si="38"/>
        <v>27.438999999999997</v>
      </c>
      <c r="I331" s="72">
        <f t="shared" si="38"/>
        <v>43.834999999999994</v>
      </c>
      <c r="J331" s="72">
        <f t="shared" si="38"/>
        <v>61.784000000000013</v>
      </c>
      <c r="K331" s="72">
        <f t="shared" si="38"/>
        <v>62.197999999999993</v>
      </c>
      <c r="L331" s="72">
        <f t="shared" si="38"/>
        <v>42.043000000000006</v>
      </c>
      <c r="M331" s="72">
        <f t="shared" si="38"/>
        <v>28.862000000000005</v>
      </c>
      <c r="N331" s="72">
        <f t="shared" si="38"/>
        <v>29.477999999999998</v>
      </c>
      <c r="O331" s="72">
        <f t="shared" si="38"/>
        <v>48.850000000000009</v>
      </c>
      <c r="P331" s="72">
        <f t="shared" si="38"/>
        <v>59.217999999999996</v>
      </c>
      <c r="Q331" s="72">
        <f t="shared" si="38"/>
        <v>56.321999999999996</v>
      </c>
      <c r="R331" s="72">
        <f t="shared" si="38"/>
        <v>41.741999999999997</v>
      </c>
      <c r="S331" s="114">
        <f t="shared" si="37"/>
        <v>526.10700000000008</v>
      </c>
      <c r="T331" s="71"/>
    </row>
    <row r="332" spans="1:20">
      <c r="A332" s="72">
        <f t="shared" si="35"/>
        <v>2014977</v>
      </c>
      <c r="B332" s="72">
        <v>97</v>
      </c>
      <c r="C332" s="72" t="str">
        <f>VLOOKUP(B332,mas!B:C,2,FALSE)</f>
        <v>京都市内事業所計</v>
      </c>
      <c r="D332" s="72">
        <v>2014</v>
      </c>
      <c r="E332" s="72">
        <v>7</v>
      </c>
      <c r="F332" s="72" t="str">
        <f>VLOOKUP(E332,mas!G:H,2,FALSE)</f>
        <v>電　力</v>
      </c>
      <c r="G332" s="72">
        <f t="shared" si="38"/>
        <v>350.33399999999995</v>
      </c>
      <c r="H332" s="72">
        <f t="shared" si="38"/>
        <v>345.80800000000011</v>
      </c>
      <c r="I332" s="72">
        <f t="shared" si="38"/>
        <v>375.26099999999997</v>
      </c>
      <c r="J332" s="72">
        <f t="shared" si="38"/>
        <v>411.96999999999991</v>
      </c>
      <c r="K332" s="72">
        <f t="shared" si="38"/>
        <v>432.15900000000005</v>
      </c>
      <c r="L332" s="72">
        <f t="shared" si="38"/>
        <v>379.03400000000005</v>
      </c>
      <c r="M332" s="72">
        <f t="shared" si="38"/>
        <v>356.25800000000004</v>
      </c>
      <c r="N332" s="72">
        <f t="shared" si="38"/>
        <v>345.72000000000014</v>
      </c>
      <c r="O332" s="72">
        <f t="shared" si="38"/>
        <v>351.846</v>
      </c>
      <c r="P332" s="72">
        <f t="shared" si="38"/>
        <v>423.79399999999998</v>
      </c>
      <c r="Q332" s="72">
        <f t="shared" si="38"/>
        <v>392.87799999999993</v>
      </c>
      <c r="R332" s="72">
        <f t="shared" si="38"/>
        <v>373.03499999999991</v>
      </c>
      <c r="S332" s="114">
        <f t="shared" si="37"/>
        <v>4538.0970000000007</v>
      </c>
      <c r="T332" s="71"/>
    </row>
    <row r="333" spans="1:20">
      <c r="A333" s="72">
        <f t="shared" si="35"/>
        <v>2014981</v>
      </c>
      <c r="B333" s="72">
        <v>98</v>
      </c>
      <c r="C333" s="72" t="str">
        <f>VLOOKUP(B333,mas!B:C,2,FALSE)</f>
        <v>京都府内事業所計</v>
      </c>
      <c r="D333" s="72">
        <v>2014</v>
      </c>
      <c r="E333" s="72">
        <v>1</v>
      </c>
      <c r="F333" s="72" t="str">
        <f>VLOOKUP(E333,mas!G:H,2,FALSE)</f>
        <v>揮発油（ガソリン）</v>
      </c>
      <c r="G333" s="72">
        <f>SUMIF($E$294:$E$325,$E333,G$294:G$325)</f>
        <v>2.161</v>
      </c>
      <c r="H333" s="72">
        <f t="shared" ref="H333:R333" si="39">SUMIF($E$294:$E$325,$E333,H$294:H$325)</f>
        <v>1.9350000000000001</v>
      </c>
      <c r="I333" s="72">
        <f t="shared" si="39"/>
        <v>2.0609999999999999</v>
      </c>
      <c r="J333" s="72">
        <f t="shared" si="39"/>
        <v>2.3869999999999996</v>
      </c>
      <c r="K333" s="72">
        <f t="shared" si="39"/>
        <v>2.2600000000000002</v>
      </c>
      <c r="L333" s="72">
        <f t="shared" si="39"/>
        <v>2.0350000000000001</v>
      </c>
      <c r="M333" s="72">
        <f t="shared" si="39"/>
        <v>2.2090000000000001</v>
      </c>
      <c r="N333" s="72">
        <f t="shared" si="39"/>
        <v>2.0659999999999998</v>
      </c>
      <c r="O333" s="72">
        <f t="shared" si="39"/>
        <v>2.0220000000000002</v>
      </c>
      <c r="P333" s="72">
        <f t="shared" si="39"/>
        <v>1.827</v>
      </c>
      <c r="Q333" s="72">
        <f t="shared" si="39"/>
        <v>2.0989999999999998</v>
      </c>
      <c r="R333" s="72">
        <f t="shared" si="39"/>
        <v>1.8549999999999998</v>
      </c>
      <c r="S333" s="114">
        <f t="shared" si="37"/>
        <v>24.917000000000002</v>
      </c>
      <c r="T333" s="71"/>
    </row>
    <row r="334" spans="1:20">
      <c r="A334" s="72">
        <f t="shared" si="35"/>
        <v>2014982</v>
      </c>
      <c r="B334" s="72">
        <v>98</v>
      </c>
      <c r="C334" s="72" t="str">
        <f>VLOOKUP(B334,mas!B:C,2,FALSE)</f>
        <v>京都府内事業所計</v>
      </c>
      <c r="D334" s="72">
        <v>2014</v>
      </c>
      <c r="E334" s="72">
        <v>2</v>
      </c>
      <c r="F334" s="72" t="str">
        <f>VLOOKUP(E334,mas!G:H,2,FALSE)</f>
        <v>灯　油</v>
      </c>
      <c r="G334" s="72">
        <f>SUMIF($E$294:$E$325,$E334,G$294:G$325)</f>
        <v>7.1999999999999995E-2</v>
      </c>
      <c r="H334" s="72">
        <f t="shared" ref="G334:R339" si="40">SUMIF($E$294:$E$325,$E334,H$294:H$325)</f>
        <v>0</v>
      </c>
      <c r="I334" s="72">
        <f t="shared" si="40"/>
        <v>0</v>
      </c>
      <c r="J334" s="72">
        <f t="shared" si="40"/>
        <v>0.73</v>
      </c>
      <c r="K334" s="72">
        <f t="shared" si="40"/>
        <v>0.46</v>
      </c>
      <c r="L334" s="72">
        <f t="shared" si="40"/>
        <v>0.21</v>
      </c>
      <c r="M334" s="72">
        <f t="shared" si="40"/>
        <v>0</v>
      </c>
      <c r="N334" s="72">
        <f t="shared" si="40"/>
        <v>0.32599999999999996</v>
      </c>
      <c r="O334" s="72">
        <f t="shared" si="40"/>
        <v>1.1240000000000001</v>
      </c>
      <c r="P334" s="72">
        <f t="shared" si="40"/>
        <v>0.91399999999999992</v>
      </c>
      <c r="Q334" s="72">
        <f t="shared" si="40"/>
        <v>0.89600000000000002</v>
      </c>
      <c r="R334" s="72">
        <f t="shared" si="40"/>
        <v>0.37599999999999995</v>
      </c>
      <c r="S334" s="114">
        <f t="shared" si="37"/>
        <v>5.1080000000000005</v>
      </c>
      <c r="T334" s="71"/>
    </row>
    <row r="335" spans="1:20">
      <c r="A335" s="72">
        <f t="shared" si="35"/>
        <v>2014983</v>
      </c>
      <c r="B335" s="72">
        <v>98</v>
      </c>
      <c r="C335" s="72" t="str">
        <f>VLOOKUP(B335,mas!B:C,2,FALSE)</f>
        <v>京都府内事業所計</v>
      </c>
      <c r="D335" s="72">
        <v>2014</v>
      </c>
      <c r="E335" s="72">
        <v>3</v>
      </c>
      <c r="F335" s="72" t="str">
        <f>VLOOKUP(E335,mas!G:H,2,FALSE)</f>
        <v>軽　油</v>
      </c>
      <c r="G335" s="72">
        <f t="shared" si="40"/>
        <v>0.39900000000000002</v>
      </c>
      <c r="H335" s="72">
        <f t="shared" si="40"/>
        <v>0.43099999999999999</v>
      </c>
      <c r="I335" s="72">
        <f t="shared" si="40"/>
        <v>0.435</v>
      </c>
      <c r="J335" s="72">
        <f t="shared" si="40"/>
        <v>0.42000000000000004</v>
      </c>
      <c r="K335" s="72">
        <f t="shared" si="40"/>
        <v>0.38100000000000001</v>
      </c>
      <c r="L335" s="72">
        <f t="shared" si="40"/>
        <v>0.49099999999999999</v>
      </c>
      <c r="M335" s="72">
        <f t="shared" si="40"/>
        <v>0.35299999999999998</v>
      </c>
      <c r="N335" s="72">
        <f t="shared" si="40"/>
        <v>0.45200000000000001</v>
      </c>
      <c r="O335" s="72">
        <f t="shared" si="40"/>
        <v>0.377</v>
      </c>
      <c r="P335" s="72">
        <f t="shared" si="40"/>
        <v>0.33400000000000002</v>
      </c>
      <c r="Q335" s="72">
        <f t="shared" si="40"/>
        <v>0.35199999999999998</v>
      </c>
      <c r="R335" s="72">
        <f t="shared" si="40"/>
        <v>0.42600000000000005</v>
      </c>
      <c r="S335" s="114">
        <f t="shared" si="37"/>
        <v>4.851</v>
      </c>
      <c r="T335" s="71"/>
    </row>
    <row r="336" spans="1:20">
      <c r="A336" s="72">
        <f t="shared" si="35"/>
        <v>2014984</v>
      </c>
      <c r="B336" s="72">
        <v>98</v>
      </c>
      <c r="C336" s="72" t="str">
        <f>VLOOKUP(B336,mas!B:C,2,FALSE)</f>
        <v>京都府内事業所計</v>
      </c>
      <c r="D336" s="72">
        <v>2014</v>
      </c>
      <c r="E336" s="72">
        <v>4</v>
      </c>
      <c r="F336" s="72" t="str">
        <f>VLOOKUP(E336,mas!G:H,2,FALSE)</f>
        <v>Ａ重油</v>
      </c>
      <c r="G336" s="72">
        <f t="shared" si="40"/>
        <v>0.5</v>
      </c>
      <c r="H336" s="72">
        <f t="shared" si="40"/>
        <v>0</v>
      </c>
      <c r="I336" s="72">
        <f t="shared" si="40"/>
        <v>0</v>
      </c>
      <c r="J336" s="72">
        <f t="shared" si="40"/>
        <v>0</v>
      </c>
      <c r="K336" s="72">
        <f t="shared" si="40"/>
        <v>0</v>
      </c>
      <c r="L336" s="72">
        <f t="shared" si="40"/>
        <v>0</v>
      </c>
      <c r="M336" s="72">
        <f t="shared" si="40"/>
        <v>0</v>
      </c>
      <c r="N336" s="72">
        <f t="shared" si="40"/>
        <v>0</v>
      </c>
      <c r="O336" s="72">
        <f t="shared" si="40"/>
        <v>0</v>
      </c>
      <c r="P336" s="72">
        <f t="shared" si="40"/>
        <v>0</v>
      </c>
      <c r="Q336" s="72">
        <f t="shared" si="40"/>
        <v>0</v>
      </c>
      <c r="R336" s="72">
        <f t="shared" si="40"/>
        <v>0</v>
      </c>
      <c r="S336" s="114">
        <f t="shared" si="37"/>
        <v>0.5</v>
      </c>
      <c r="T336" s="71"/>
    </row>
    <row r="337" spans="1:20">
      <c r="A337" s="72">
        <f t="shared" si="35"/>
        <v>2014985</v>
      </c>
      <c r="B337" s="72">
        <v>98</v>
      </c>
      <c r="C337" s="72" t="str">
        <f>VLOOKUP(B337,mas!B:C,2,FALSE)</f>
        <v>京都府内事業所計</v>
      </c>
      <c r="D337" s="72">
        <v>2014</v>
      </c>
      <c r="E337" s="72">
        <v>5</v>
      </c>
      <c r="F337" s="72" t="str">
        <f>VLOOKUP(E337,mas!G:H,2,FALSE)</f>
        <v>液化石油ガス（LPG)</v>
      </c>
      <c r="G337" s="72">
        <f t="shared" si="40"/>
        <v>2.2499999999999996</v>
      </c>
      <c r="H337" s="72">
        <f t="shared" si="40"/>
        <v>1.7099999999999997</v>
      </c>
      <c r="I337" s="72">
        <f t="shared" si="40"/>
        <v>3.1520000000000001</v>
      </c>
      <c r="J337" s="72">
        <f t="shared" si="40"/>
        <v>3.6449999999999996</v>
      </c>
      <c r="K337" s="72">
        <f t="shared" si="40"/>
        <v>4.5570000000000013</v>
      </c>
      <c r="L337" s="72">
        <f t="shared" si="40"/>
        <v>3.7290000000000001</v>
      </c>
      <c r="M337" s="72">
        <f t="shared" si="40"/>
        <v>2.3770000000000002</v>
      </c>
      <c r="N337" s="72">
        <f t="shared" si="40"/>
        <v>1.8719999999999999</v>
      </c>
      <c r="O337" s="72">
        <f t="shared" si="40"/>
        <v>2.8809999999999998</v>
      </c>
      <c r="P337" s="72">
        <f t="shared" si="40"/>
        <v>3.8129999999999997</v>
      </c>
      <c r="Q337" s="72">
        <f t="shared" si="40"/>
        <v>3.7189999999999999</v>
      </c>
      <c r="R337" s="72">
        <f t="shared" si="40"/>
        <v>2.8410000000000002</v>
      </c>
      <c r="S337" s="114">
        <f t="shared" si="37"/>
        <v>36.545999999999999</v>
      </c>
      <c r="T337" s="71"/>
    </row>
    <row r="338" spans="1:20">
      <c r="A338" s="72">
        <f t="shared" si="35"/>
        <v>2014986</v>
      </c>
      <c r="B338" s="72">
        <v>98</v>
      </c>
      <c r="C338" s="72" t="str">
        <f>VLOOKUP(B338,mas!B:C,2,FALSE)</f>
        <v>京都府内事業所計</v>
      </c>
      <c r="D338" s="72">
        <v>2014</v>
      </c>
      <c r="E338" s="72">
        <v>6</v>
      </c>
      <c r="F338" s="72" t="str">
        <f>VLOOKUP(E338,mas!G:H,2,FALSE)</f>
        <v>都市ガス（13A）</v>
      </c>
      <c r="G338" s="72">
        <f t="shared" si="40"/>
        <v>0</v>
      </c>
      <c r="H338" s="72">
        <f t="shared" si="40"/>
        <v>0</v>
      </c>
      <c r="I338" s="72">
        <f t="shared" si="40"/>
        <v>0</v>
      </c>
      <c r="J338" s="72">
        <f t="shared" si="40"/>
        <v>0</v>
      </c>
      <c r="K338" s="72">
        <f t="shared" si="40"/>
        <v>0</v>
      </c>
      <c r="L338" s="72">
        <f t="shared" si="40"/>
        <v>0</v>
      </c>
      <c r="M338" s="72">
        <f t="shared" si="40"/>
        <v>0</v>
      </c>
      <c r="N338" s="72">
        <f t="shared" si="40"/>
        <v>0</v>
      </c>
      <c r="O338" s="72">
        <f t="shared" si="40"/>
        <v>0</v>
      </c>
      <c r="P338" s="72">
        <f t="shared" si="40"/>
        <v>0</v>
      </c>
      <c r="Q338" s="72">
        <f t="shared" si="40"/>
        <v>0</v>
      </c>
      <c r="R338" s="72">
        <f t="shared" si="40"/>
        <v>0</v>
      </c>
      <c r="S338" s="114">
        <f t="shared" si="37"/>
        <v>0</v>
      </c>
      <c r="T338" s="71"/>
    </row>
    <row r="339" spans="1:20">
      <c r="A339" s="72">
        <f t="shared" si="35"/>
        <v>2014987</v>
      </c>
      <c r="B339" s="72">
        <v>98</v>
      </c>
      <c r="C339" s="72" t="str">
        <f>VLOOKUP(B339,mas!B:C,2,FALSE)</f>
        <v>京都府内事業所計</v>
      </c>
      <c r="D339" s="72">
        <v>2014</v>
      </c>
      <c r="E339" s="72">
        <v>7</v>
      </c>
      <c r="F339" s="72" t="str">
        <f>VLOOKUP(E339,mas!G:H,2,FALSE)</f>
        <v>電　力</v>
      </c>
      <c r="G339" s="72">
        <f>SUMIF($E$294:$E$325,$E339,G$294:G$325)</f>
        <v>72.263000000000005</v>
      </c>
      <c r="H339" s="72">
        <f t="shared" si="40"/>
        <v>64.33</v>
      </c>
      <c r="I339" s="72">
        <f t="shared" si="40"/>
        <v>71.531000000000006</v>
      </c>
      <c r="J339" s="72">
        <f t="shared" si="40"/>
        <v>77.01400000000001</v>
      </c>
      <c r="K339" s="72">
        <f t="shared" si="40"/>
        <v>71.312000000000012</v>
      </c>
      <c r="L339" s="72">
        <f t="shared" si="40"/>
        <v>62.292999999999992</v>
      </c>
      <c r="M339" s="72">
        <f t="shared" si="40"/>
        <v>59.954000000000001</v>
      </c>
      <c r="N339" s="72">
        <f t="shared" si="40"/>
        <v>58.927000000000007</v>
      </c>
      <c r="O339" s="72">
        <f t="shared" si="40"/>
        <v>69.362999999999985</v>
      </c>
      <c r="P339" s="72">
        <f t="shared" si="40"/>
        <v>70.77300000000001</v>
      </c>
      <c r="Q339" s="72">
        <f t="shared" si="40"/>
        <v>65.953000000000003</v>
      </c>
      <c r="R339" s="72">
        <f t="shared" si="40"/>
        <v>67.390000000000015</v>
      </c>
      <c r="S339" s="114">
        <f t="shared" si="37"/>
        <v>811.10299999999995</v>
      </c>
      <c r="T339" s="71"/>
    </row>
    <row r="340" spans="1:20">
      <c r="A340" s="72">
        <f t="shared" si="35"/>
        <v>2014991</v>
      </c>
      <c r="B340" s="72">
        <v>99</v>
      </c>
      <c r="C340" s="72" t="str">
        <f>VLOOKUP(B340,mas!B:C,2,FALSE)</f>
        <v>京都保健会（市＋府）</v>
      </c>
      <c r="D340" s="72">
        <v>2014</v>
      </c>
      <c r="E340" s="72">
        <v>1</v>
      </c>
      <c r="F340" s="72" t="str">
        <f>VLOOKUP(E340,mas!G:H,2,FALSE)</f>
        <v>揮発油（ガソリン）</v>
      </c>
      <c r="G340" s="72">
        <f t="shared" ref="G340:R340" si="41">G326+G333</f>
        <v>4.4670000000000005</v>
      </c>
      <c r="H340" s="72">
        <f t="shared" si="41"/>
        <v>4.1899999999999995</v>
      </c>
      <c r="I340" s="72">
        <f t="shared" si="41"/>
        <v>4.5449999999999999</v>
      </c>
      <c r="J340" s="72">
        <f t="shared" si="41"/>
        <v>4.9679999999999991</v>
      </c>
      <c r="K340" s="72">
        <f t="shared" si="41"/>
        <v>5.097999999999999</v>
      </c>
      <c r="L340" s="72">
        <f t="shared" si="41"/>
        <v>4.6780000000000008</v>
      </c>
      <c r="M340" s="72">
        <f t="shared" si="41"/>
        <v>4.5830000000000002</v>
      </c>
      <c r="N340" s="72">
        <f t="shared" si="41"/>
        <v>4.5790000000000006</v>
      </c>
      <c r="O340" s="72">
        <f t="shared" si="41"/>
        <v>4.6070000000000011</v>
      </c>
      <c r="P340" s="72">
        <f t="shared" si="41"/>
        <v>4.3049999999999997</v>
      </c>
      <c r="Q340" s="72">
        <f t="shared" si="41"/>
        <v>4.6820000000000004</v>
      </c>
      <c r="R340" s="72">
        <f t="shared" si="41"/>
        <v>4.3549999999999995</v>
      </c>
      <c r="S340" s="114">
        <f t="shared" si="37"/>
        <v>55.056999999999995</v>
      </c>
      <c r="T340" s="71"/>
    </row>
    <row r="341" spans="1:20">
      <c r="A341" s="72">
        <f t="shared" si="35"/>
        <v>2014992</v>
      </c>
      <c r="B341" s="72">
        <v>99</v>
      </c>
      <c r="C341" s="72" t="str">
        <f>VLOOKUP(B341,mas!B:C,2,FALSE)</f>
        <v>京都保健会（市＋府）</v>
      </c>
      <c r="D341" s="72">
        <v>2014</v>
      </c>
      <c r="E341" s="72">
        <v>2</v>
      </c>
      <c r="F341" s="72" t="str">
        <f>VLOOKUP(E341,mas!G:H,2,FALSE)</f>
        <v>灯　油</v>
      </c>
      <c r="G341" s="72">
        <f t="shared" ref="G341:R341" si="42">G327+G334</f>
        <v>0.86399999999999999</v>
      </c>
      <c r="H341" s="72">
        <f t="shared" si="42"/>
        <v>0</v>
      </c>
      <c r="I341" s="72">
        <f t="shared" si="42"/>
        <v>0</v>
      </c>
      <c r="J341" s="72">
        <f t="shared" si="42"/>
        <v>0.73</v>
      </c>
      <c r="K341" s="72">
        <f t="shared" si="42"/>
        <v>0.46</v>
      </c>
      <c r="L341" s="72">
        <f t="shared" si="42"/>
        <v>0.21</v>
      </c>
      <c r="M341" s="72">
        <f t="shared" si="42"/>
        <v>0</v>
      </c>
      <c r="N341" s="72">
        <f t="shared" si="42"/>
        <v>0.67500000000000004</v>
      </c>
      <c r="O341" s="72">
        <f t="shared" si="42"/>
        <v>1.6720000000000002</v>
      </c>
      <c r="P341" s="72">
        <f t="shared" si="42"/>
        <v>1.3079999999999998</v>
      </c>
      <c r="Q341" s="72">
        <f t="shared" si="42"/>
        <v>1.387</v>
      </c>
      <c r="R341" s="72">
        <f t="shared" si="42"/>
        <v>0.86299999999999999</v>
      </c>
      <c r="S341" s="114">
        <f t="shared" si="37"/>
        <v>8.1690000000000005</v>
      </c>
      <c r="T341" s="71"/>
    </row>
    <row r="342" spans="1:20">
      <c r="A342" s="72">
        <f t="shared" si="35"/>
        <v>2014993</v>
      </c>
      <c r="B342" s="72">
        <v>99</v>
      </c>
      <c r="C342" s="72" t="str">
        <f>VLOOKUP(B342,mas!B:C,2,FALSE)</f>
        <v>京都保健会（市＋府）</v>
      </c>
      <c r="D342" s="72">
        <v>2014</v>
      </c>
      <c r="E342" s="72">
        <v>3</v>
      </c>
      <c r="F342" s="72" t="str">
        <f>VLOOKUP(E342,mas!G:H,2,FALSE)</f>
        <v>軽　油</v>
      </c>
      <c r="G342" s="72">
        <f t="shared" ref="G342:R342" si="43">G328+G335</f>
        <v>0.499</v>
      </c>
      <c r="H342" s="72">
        <f t="shared" si="43"/>
        <v>0.56000000000000005</v>
      </c>
      <c r="I342" s="72">
        <f t="shared" si="43"/>
        <v>0.52400000000000002</v>
      </c>
      <c r="J342" s="72">
        <f t="shared" si="43"/>
        <v>0.47000000000000003</v>
      </c>
      <c r="K342" s="72">
        <f t="shared" si="43"/>
        <v>0.53100000000000003</v>
      </c>
      <c r="L342" s="72">
        <f t="shared" si="43"/>
        <v>0.58399999999999996</v>
      </c>
      <c r="M342" s="72">
        <f t="shared" si="43"/>
        <v>0.39599999999999996</v>
      </c>
      <c r="N342" s="72">
        <f t="shared" si="43"/>
        <v>0.6</v>
      </c>
      <c r="O342" s="72">
        <f t="shared" si="43"/>
        <v>0.47299999999999998</v>
      </c>
      <c r="P342" s="72">
        <f t="shared" si="43"/>
        <v>0.39</v>
      </c>
      <c r="Q342" s="72">
        <f t="shared" si="43"/>
        <v>0.39699999999999996</v>
      </c>
      <c r="R342" s="72">
        <f t="shared" si="43"/>
        <v>0.47600000000000003</v>
      </c>
      <c r="S342" s="114">
        <f t="shared" si="37"/>
        <v>5.9</v>
      </c>
      <c r="T342" s="71"/>
    </row>
    <row r="343" spans="1:20">
      <c r="A343" s="72">
        <f t="shared" si="35"/>
        <v>2014994</v>
      </c>
      <c r="B343" s="72">
        <v>99</v>
      </c>
      <c r="C343" s="72" t="str">
        <f>VLOOKUP(B343,mas!B:C,2,FALSE)</f>
        <v>京都保健会（市＋府）</v>
      </c>
      <c r="D343" s="72">
        <v>2014</v>
      </c>
      <c r="E343" s="72">
        <v>4</v>
      </c>
      <c r="F343" s="72" t="str">
        <f>VLOOKUP(E343,mas!G:H,2,FALSE)</f>
        <v>Ａ重油</v>
      </c>
      <c r="G343" s="72">
        <f>G329+G336</f>
        <v>0.5</v>
      </c>
      <c r="H343" s="72">
        <f t="shared" ref="H343:R343" si="44">H329+H336</f>
        <v>0</v>
      </c>
      <c r="I343" s="72">
        <f t="shared" si="44"/>
        <v>0</v>
      </c>
      <c r="J343" s="72">
        <f t="shared" si="44"/>
        <v>0</v>
      </c>
      <c r="K343" s="72">
        <f t="shared" si="44"/>
        <v>0</v>
      </c>
      <c r="L343" s="72">
        <f t="shared" si="44"/>
        <v>0</v>
      </c>
      <c r="M343" s="72">
        <f t="shared" si="44"/>
        <v>0</v>
      </c>
      <c r="N343" s="72">
        <f t="shared" si="44"/>
        <v>0</v>
      </c>
      <c r="O343" s="72">
        <f t="shared" si="44"/>
        <v>0</v>
      </c>
      <c r="P343" s="72">
        <f t="shared" si="44"/>
        <v>0</v>
      </c>
      <c r="Q343" s="72">
        <f t="shared" si="44"/>
        <v>0</v>
      </c>
      <c r="R343" s="72">
        <f t="shared" si="44"/>
        <v>0</v>
      </c>
      <c r="S343" s="114">
        <f t="shared" si="37"/>
        <v>0.5</v>
      </c>
      <c r="T343" s="71"/>
    </row>
    <row r="344" spans="1:20">
      <c r="A344" s="72">
        <f>D344*1000+B344*10+E344</f>
        <v>2014995</v>
      </c>
      <c r="B344" s="72">
        <v>99</v>
      </c>
      <c r="C344" s="72" t="str">
        <f>VLOOKUP(B344,mas!B:C,2,FALSE)</f>
        <v>京都保健会（市＋府）</v>
      </c>
      <c r="D344" s="72">
        <v>2014</v>
      </c>
      <c r="E344" s="72">
        <v>5</v>
      </c>
      <c r="F344" s="72" t="str">
        <f>VLOOKUP(E344,mas!G:H,2,FALSE)</f>
        <v>液化石油ガス（LPG)</v>
      </c>
      <c r="G344" s="72">
        <f t="shared" ref="G344:R344" si="45">G330+G337</f>
        <v>2.2499999999999996</v>
      </c>
      <c r="H344" s="72">
        <f t="shared" si="45"/>
        <v>1.7099999999999997</v>
      </c>
      <c r="I344" s="72">
        <f t="shared" si="45"/>
        <v>3.1520000000000001</v>
      </c>
      <c r="J344" s="72">
        <f t="shared" si="45"/>
        <v>3.6449999999999996</v>
      </c>
      <c r="K344" s="72">
        <f t="shared" si="45"/>
        <v>4.5570000000000013</v>
      </c>
      <c r="L344" s="72">
        <f t="shared" si="45"/>
        <v>3.7290000000000001</v>
      </c>
      <c r="M344" s="72">
        <f t="shared" si="45"/>
        <v>2.3770000000000002</v>
      </c>
      <c r="N344" s="72">
        <f t="shared" si="45"/>
        <v>1.8719999999999999</v>
      </c>
      <c r="O344" s="72">
        <f t="shared" si="45"/>
        <v>2.8809999999999998</v>
      </c>
      <c r="P344" s="72">
        <f t="shared" si="45"/>
        <v>3.8129999999999997</v>
      </c>
      <c r="Q344" s="72">
        <f t="shared" si="45"/>
        <v>3.7189999999999999</v>
      </c>
      <c r="R344" s="72">
        <f t="shared" si="45"/>
        <v>2.8410000000000002</v>
      </c>
      <c r="S344" s="114">
        <f t="shared" si="37"/>
        <v>36.545999999999999</v>
      </c>
      <c r="T344" s="71"/>
    </row>
    <row r="345" spans="1:20">
      <c r="A345" s="72">
        <f>D345*1000+B345*10+E345</f>
        <v>2014996</v>
      </c>
      <c r="B345" s="72">
        <v>99</v>
      </c>
      <c r="C345" s="72" t="str">
        <f>VLOOKUP(B345,mas!B:C,2,FALSE)</f>
        <v>京都保健会（市＋府）</v>
      </c>
      <c r="D345" s="72">
        <v>2014</v>
      </c>
      <c r="E345" s="72">
        <v>6</v>
      </c>
      <c r="F345" s="72" t="str">
        <f>VLOOKUP(E345,mas!G:H,2,FALSE)</f>
        <v>都市ガス（13A）</v>
      </c>
      <c r="G345" s="72">
        <f t="shared" ref="G345:R345" si="46">G331+G338</f>
        <v>24.336000000000002</v>
      </c>
      <c r="H345" s="72">
        <f t="shared" si="46"/>
        <v>27.438999999999997</v>
      </c>
      <c r="I345" s="72">
        <f t="shared" si="46"/>
        <v>43.834999999999994</v>
      </c>
      <c r="J345" s="72">
        <f t="shared" si="46"/>
        <v>61.784000000000013</v>
      </c>
      <c r="K345" s="72">
        <f t="shared" si="46"/>
        <v>62.197999999999993</v>
      </c>
      <c r="L345" s="72">
        <f t="shared" si="46"/>
        <v>42.043000000000006</v>
      </c>
      <c r="M345" s="72">
        <f t="shared" si="46"/>
        <v>28.862000000000005</v>
      </c>
      <c r="N345" s="72">
        <f t="shared" si="46"/>
        <v>29.477999999999998</v>
      </c>
      <c r="O345" s="72">
        <f t="shared" si="46"/>
        <v>48.850000000000009</v>
      </c>
      <c r="P345" s="72">
        <f t="shared" si="46"/>
        <v>59.217999999999996</v>
      </c>
      <c r="Q345" s="72">
        <f t="shared" si="46"/>
        <v>56.321999999999996</v>
      </c>
      <c r="R345" s="72">
        <f t="shared" si="46"/>
        <v>41.741999999999997</v>
      </c>
      <c r="S345" s="114">
        <f t="shared" si="37"/>
        <v>526.10700000000008</v>
      </c>
      <c r="T345" s="71"/>
    </row>
    <row r="346" spans="1:20">
      <c r="A346" s="72">
        <f>D346*1000+B346*10+E346</f>
        <v>2014997</v>
      </c>
      <c r="B346" s="72">
        <v>99</v>
      </c>
      <c r="C346" s="72" t="str">
        <f>VLOOKUP(B346,mas!B:C,2,FALSE)</f>
        <v>京都保健会（市＋府）</v>
      </c>
      <c r="D346" s="30">
        <v>2014</v>
      </c>
      <c r="E346" s="72">
        <v>7</v>
      </c>
      <c r="F346" s="72" t="str">
        <f>VLOOKUP(E346,mas!G:H,2,FALSE)</f>
        <v>電　力</v>
      </c>
      <c r="G346" s="72">
        <f t="shared" ref="G346:R346" si="47">G332+G339</f>
        <v>422.59699999999998</v>
      </c>
      <c r="H346" s="72">
        <f t="shared" si="47"/>
        <v>410.13800000000009</v>
      </c>
      <c r="I346" s="72">
        <f t="shared" si="47"/>
        <v>446.79199999999997</v>
      </c>
      <c r="J346" s="72">
        <f t="shared" si="47"/>
        <v>488.98399999999992</v>
      </c>
      <c r="K346" s="72">
        <f t="shared" si="47"/>
        <v>503.47100000000006</v>
      </c>
      <c r="L346" s="72">
        <f t="shared" si="47"/>
        <v>441.32700000000006</v>
      </c>
      <c r="M346" s="72">
        <f t="shared" si="47"/>
        <v>416.21200000000005</v>
      </c>
      <c r="N346" s="72">
        <f t="shared" si="47"/>
        <v>404.64700000000016</v>
      </c>
      <c r="O346" s="72">
        <f t="shared" si="47"/>
        <v>421.209</v>
      </c>
      <c r="P346" s="72">
        <f t="shared" si="47"/>
        <v>494.56700000000001</v>
      </c>
      <c r="Q346" s="72">
        <f t="shared" si="47"/>
        <v>458.8309999999999</v>
      </c>
      <c r="R346" s="72">
        <f t="shared" si="47"/>
        <v>440.42499999999995</v>
      </c>
      <c r="S346" s="114">
        <f t="shared" si="37"/>
        <v>5349.2000000000007</v>
      </c>
      <c r="T346" s="71"/>
    </row>
    <row r="347" spans="1:20">
      <c r="A347" s="30">
        <f t="shared" ref="A347:A412" si="48">D347*1000+B347*10+E347</f>
        <v>2015017</v>
      </c>
      <c r="B347" s="30">
        <v>1</v>
      </c>
      <c r="C347" s="30" t="str">
        <f>VLOOKUP(B347,mas!B:C,2,FALSE)</f>
        <v>保健会事務局</v>
      </c>
      <c r="D347" s="30">
        <v>2015</v>
      </c>
      <c r="E347" s="30">
        <v>7</v>
      </c>
      <c r="F347" s="30" t="str">
        <f>VLOOKUP(E347,mas!G:H,2,FALSE)</f>
        <v>電　力</v>
      </c>
      <c r="G347" s="30">
        <v>1.6579999999999999</v>
      </c>
      <c r="H347" s="30">
        <v>1.2589999999999999</v>
      </c>
      <c r="I347" s="30">
        <v>1.1970000000000001</v>
      </c>
      <c r="J347" s="30">
        <v>1.347</v>
      </c>
      <c r="K347" s="30">
        <v>1.6</v>
      </c>
      <c r="L347" s="30">
        <v>1.4339999999999999</v>
      </c>
      <c r="M347" s="30">
        <v>1.266</v>
      </c>
      <c r="N347" s="30">
        <v>1.2849999999999999</v>
      </c>
      <c r="O347" s="30">
        <v>1.39</v>
      </c>
      <c r="P347" s="30">
        <v>1.8720000000000001</v>
      </c>
      <c r="Q347" s="30">
        <v>2.08</v>
      </c>
      <c r="R347" s="30">
        <v>1.7470000000000001</v>
      </c>
      <c r="S347" s="114">
        <f t="shared" si="37"/>
        <v>18.134999999999998</v>
      </c>
      <c r="T347" s="71"/>
    </row>
    <row r="348" spans="1:20">
      <c r="A348" s="30">
        <f t="shared" si="48"/>
        <v>2015026</v>
      </c>
      <c r="B348" s="30">
        <v>2</v>
      </c>
      <c r="C348" s="30" t="str">
        <f>VLOOKUP(B348,mas!B:C,2,FALSE)</f>
        <v>近畿高等看護専門学校</v>
      </c>
      <c r="D348" s="30">
        <v>2015</v>
      </c>
      <c r="E348" s="30">
        <v>6</v>
      </c>
      <c r="F348" s="30" t="str">
        <f>VLOOKUP(E348,mas!G:H,2,FALSE)</f>
        <v>都市ガス（13A）</v>
      </c>
      <c r="G348" s="30">
        <v>0.3</v>
      </c>
      <c r="H348" s="30">
        <v>0.19800000000000001</v>
      </c>
      <c r="I348" s="30">
        <v>0.51400000000000001</v>
      </c>
      <c r="J348" s="30">
        <v>0.88</v>
      </c>
      <c r="K348" s="30">
        <v>0.86099999999999999</v>
      </c>
      <c r="L348" s="30">
        <v>0.77200000000000002</v>
      </c>
      <c r="M348" s="30">
        <v>0.214</v>
      </c>
      <c r="N348" s="30">
        <v>0.10299999999999999</v>
      </c>
      <c r="O348" s="30">
        <v>0.48</v>
      </c>
      <c r="P348" s="30">
        <v>0.872</v>
      </c>
      <c r="Q348" s="30">
        <v>0.89</v>
      </c>
      <c r="R348" s="30">
        <v>0.58699999999999997</v>
      </c>
      <c r="S348" s="114">
        <f t="shared" si="37"/>
        <v>6.6710000000000003</v>
      </c>
      <c r="T348" s="71"/>
    </row>
    <row r="349" spans="1:20">
      <c r="A349" s="30">
        <f t="shared" si="48"/>
        <v>2015027</v>
      </c>
      <c r="B349" s="30">
        <v>2</v>
      </c>
      <c r="C349" s="30" t="str">
        <f>VLOOKUP(B349,mas!B:C,2,FALSE)</f>
        <v>近畿高等看護専門学校</v>
      </c>
      <c r="D349" s="30">
        <v>2015</v>
      </c>
      <c r="E349" s="30">
        <v>7</v>
      </c>
      <c r="F349" s="30" t="str">
        <f>VLOOKUP(E349,mas!G:H,2,FALSE)</f>
        <v>電　力</v>
      </c>
      <c r="G349" s="30">
        <v>4.5469999999999997</v>
      </c>
      <c r="H349" s="30">
        <v>4.2089999999999996</v>
      </c>
      <c r="I349" s="30">
        <v>4.5380000000000003</v>
      </c>
      <c r="J349" s="30">
        <v>4.7809999999999997</v>
      </c>
      <c r="K349" s="30">
        <v>4.9829999999999997</v>
      </c>
      <c r="L349" s="30">
        <v>4.9029999999999996</v>
      </c>
      <c r="M349" s="30">
        <v>4.4370000000000003</v>
      </c>
      <c r="N349" s="30">
        <v>3.262</v>
      </c>
      <c r="O349" s="30">
        <v>4.6920000000000002</v>
      </c>
      <c r="P349" s="30">
        <v>5.1059999999999999</v>
      </c>
      <c r="Q349" s="30">
        <v>5.4089999999999998</v>
      </c>
      <c r="R349" s="30">
        <v>4.9130000000000003</v>
      </c>
      <c r="S349" s="114">
        <f t="shared" si="37"/>
        <v>55.78</v>
      </c>
      <c r="T349" s="71"/>
    </row>
    <row r="350" spans="1:20">
      <c r="A350" s="30">
        <f t="shared" si="48"/>
        <v>2015116</v>
      </c>
      <c r="B350" s="30">
        <v>11</v>
      </c>
      <c r="C350" s="30" t="str">
        <f>VLOOKUP(B350,mas!B:C,2,FALSE)</f>
        <v>京都民医連中央病院</v>
      </c>
      <c r="D350" s="30">
        <v>2015</v>
      </c>
      <c r="E350" s="30">
        <v>6</v>
      </c>
      <c r="F350" s="30" t="str">
        <f>VLOOKUP(E350,mas!G:H,2,FALSE)</f>
        <v>都市ガス（13A）</v>
      </c>
      <c r="G350" s="30">
        <v>17.573</v>
      </c>
      <c r="H350" s="30">
        <v>23.969000000000001</v>
      </c>
      <c r="I350" s="30">
        <v>27.193999999999999</v>
      </c>
      <c r="J350" s="30">
        <v>39.075000000000003</v>
      </c>
      <c r="K350" s="30">
        <v>42.945999999999998</v>
      </c>
      <c r="L350" s="30">
        <v>26.756</v>
      </c>
      <c r="M350" s="30">
        <v>16.562000000000001</v>
      </c>
      <c r="N350" s="30">
        <v>15.308</v>
      </c>
      <c r="O350" s="30">
        <v>29.625</v>
      </c>
      <c r="P350" s="30">
        <v>38.68</v>
      </c>
      <c r="Q350" s="30">
        <v>35.162999999999997</v>
      </c>
      <c r="R350" s="30">
        <v>29.204000000000001</v>
      </c>
      <c r="S350" s="114">
        <f t="shared" si="37"/>
        <v>342.05500000000001</v>
      </c>
      <c r="T350" s="71"/>
    </row>
    <row r="351" spans="1:20">
      <c r="A351" s="30">
        <f t="shared" si="48"/>
        <v>2015117</v>
      </c>
      <c r="B351" s="30">
        <v>11</v>
      </c>
      <c r="C351" s="30" t="str">
        <f>VLOOKUP(B351,mas!B:C,2,FALSE)</f>
        <v>京都民医連中央病院</v>
      </c>
      <c r="D351" s="30">
        <v>2015</v>
      </c>
      <c r="E351" s="30">
        <v>7</v>
      </c>
      <c r="F351" s="30" t="str">
        <f>VLOOKUP(E351,mas!G:H,2,FALSE)</f>
        <v>電　力</v>
      </c>
      <c r="G351" s="30">
        <v>231.08699999999999</v>
      </c>
      <c r="H351" s="30">
        <v>247.14400000000001</v>
      </c>
      <c r="I351" s="30">
        <v>242.333</v>
      </c>
      <c r="J351" s="30">
        <v>274.00799999999998</v>
      </c>
      <c r="K351" s="30">
        <v>273.78199999999998</v>
      </c>
      <c r="L351" s="30">
        <v>232.92400000000001</v>
      </c>
      <c r="M351" s="30">
        <v>219.14400000000001</v>
      </c>
      <c r="N351" s="30">
        <v>211.827</v>
      </c>
      <c r="O351" s="30">
        <v>240.905</v>
      </c>
      <c r="P351" s="30">
        <v>257.26400000000001</v>
      </c>
      <c r="Q351" s="30">
        <v>239.33199999999999</v>
      </c>
      <c r="R351" s="30">
        <v>241.38900000000001</v>
      </c>
      <c r="S351" s="114">
        <f t="shared" si="37"/>
        <v>2911.1390000000001</v>
      </c>
      <c r="T351" s="71"/>
    </row>
    <row r="352" spans="1:20">
      <c r="A352" s="30">
        <f t="shared" si="48"/>
        <v>2015141</v>
      </c>
      <c r="B352" s="30">
        <v>14</v>
      </c>
      <c r="C352" s="30" t="str">
        <f>VLOOKUP(B352,mas!B:C,2,FALSE)</f>
        <v>春日診療所</v>
      </c>
      <c r="D352" s="30">
        <v>2015</v>
      </c>
      <c r="E352" s="30">
        <v>1</v>
      </c>
      <c r="F352" s="30" t="str">
        <f>VLOOKUP(E352,mas!G:H,2,FALSE)</f>
        <v>揮発油（ガソリン）</v>
      </c>
      <c r="G352" s="30">
        <v>7.3999999999999996E-2</v>
      </c>
      <c r="H352" s="30">
        <v>7.2999999999999995E-2</v>
      </c>
      <c r="I352" s="30">
        <v>5.7000000000000002E-2</v>
      </c>
      <c r="J352" s="30">
        <v>0.10100000000000001</v>
      </c>
      <c r="K352" s="30">
        <v>8.1000000000000003E-2</v>
      </c>
      <c r="L352" s="30">
        <v>6.2E-2</v>
      </c>
      <c r="M352" s="30">
        <v>6.5000000000000002E-2</v>
      </c>
      <c r="N352" s="30">
        <v>4.9000000000000002E-2</v>
      </c>
      <c r="O352" s="30">
        <v>5.1999999999999998E-2</v>
      </c>
      <c r="P352" s="30">
        <v>5.6000000000000001E-2</v>
      </c>
      <c r="Q352" s="30">
        <v>1.9E-2</v>
      </c>
      <c r="R352" s="30">
        <v>7.8E-2</v>
      </c>
      <c r="S352" s="114">
        <f t="shared" si="37"/>
        <v>0.76700000000000013</v>
      </c>
      <c r="T352" s="71"/>
    </row>
    <row r="353" spans="1:20">
      <c r="A353" s="30">
        <f t="shared" si="48"/>
        <v>2015146</v>
      </c>
      <c r="B353" s="30">
        <v>14</v>
      </c>
      <c r="C353" s="30" t="str">
        <f>VLOOKUP(B353,mas!B:C,2,FALSE)</f>
        <v>春日診療所</v>
      </c>
      <c r="D353" s="30">
        <v>2015</v>
      </c>
      <c r="E353" s="30">
        <v>6</v>
      </c>
      <c r="F353" s="30" t="str">
        <f>VLOOKUP(E353,mas!G:H,2,FALSE)</f>
        <v>都市ガス（13A）</v>
      </c>
      <c r="G353" s="30">
        <v>0.622</v>
      </c>
      <c r="H353" s="30">
        <v>0.29799999999999999</v>
      </c>
      <c r="I353" s="30">
        <v>0.33700000000000002</v>
      </c>
      <c r="J353" s="30">
        <v>0.59599999999999997</v>
      </c>
      <c r="K353" s="30">
        <v>1.2609999999999999</v>
      </c>
      <c r="L353" s="30">
        <v>0.96299999999999997</v>
      </c>
      <c r="M353" s="30">
        <v>0.35899999999999999</v>
      </c>
      <c r="N353" s="30">
        <v>0.13100000000000001</v>
      </c>
      <c r="O353" s="30">
        <v>0.45600000000000002</v>
      </c>
      <c r="P353" s="30">
        <v>0.81399999999999995</v>
      </c>
      <c r="Q353" s="30">
        <v>1.1759999999999999</v>
      </c>
      <c r="R353" s="30">
        <v>0.94399999999999995</v>
      </c>
      <c r="S353" s="114">
        <f t="shared" si="37"/>
        <v>7.9570000000000007</v>
      </c>
      <c r="T353" s="71"/>
    </row>
    <row r="354" spans="1:20">
      <c r="A354" s="30">
        <f t="shared" si="48"/>
        <v>2015147</v>
      </c>
      <c r="B354" s="30">
        <v>14</v>
      </c>
      <c r="C354" s="30" t="str">
        <f>VLOOKUP(B354,mas!B:C,2,FALSE)</f>
        <v>春日診療所</v>
      </c>
      <c r="D354" s="30">
        <v>2015</v>
      </c>
      <c r="E354" s="30">
        <v>7</v>
      </c>
      <c r="F354" s="30" t="str">
        <f>VLOOKUP(E354,mas!G:H,2,FALSE)</f>
        <v>電　力</v>
      </c>
      <c r="G354" s="30">
        <v>0.49359999999999998</v>
      </c>
      <c r="H354" s="30">
        <v>0.433</v>
      </c>
      <c r="I354" s="30">
        <v>0.44900000000000001</v>
      </c>
      <c r="J354" s="30">
        <v>0.45100000000000001</v>
      </c>
      <c r="K354" s="30">
        <v>0.46200000000000002</v>
      </c>
      <c r="L354" s="30">
        <v>0.46200000000000002</v>
      </c>
      <c r="M354" s="30">
        <v>0.40200000000000002</v>
      </c>
      <c r="N354" s="30">
        <v>0.439</v>
      </c>
      <c r="O354" s="30">
        <v>0.45200000000000001</v>
      </c>
      <c r="P354" s="30">
        <v>0.437</v>
      </c>
      <c r="Q354" s="30">
        <v>0.51800000000000002</v>
      </c>
      <c r="R354" s="30">
        <v>0.48099999999999998</v>
      </c>
      <c r="S354" s="114">
        <f t="shared" si="37"/>
        <v>5.4796000000000005</v>
      </c>
      <c r="T354" s="71"/>
    </row>
    <row r="355" spans="1:20">
      <c r="A355" s="30">
        <f t="shared" si="48"/>
        <v>2015161</v>
      </c>
      <c r="B355" s="30">
        <v>16</v>
      </c>
      <c r="C355" s="30" t="e">
        <f>VLOOKUP(B355,mas!B:C,2,FALSE)</f>
        <v>#N/A</v>
      </c>
      <c r="D355" s="30">
        <v>2015</v>
      </c>
      <c r="E355" s="30">
        <v>1</v>
      </c>
      <c r="F355" s="30" t="str">
        <f>VLOOKUP(E355,mas!G:H,2,FALSE)</f>
        <v>揮発油（ガソリン）</v>
      </c>
      <c r="G355" s="30">
        <v>0.11799999999999999</v>
      </c>
      <c r="H355" s="30">
        <v>9.8000000000000004E-2</v>
      </c>
      <c r="I355" s="30">
        <v>0.14499999999999999</v>
      </c>
      <c r="J355" s="30">
        <v>0.14599999999999999</v>
      </c>
      <c r="K355" s="30">
        <v>0.216</v>
      </c>
      <c r="L355" s="30">
        <v>0.13300000000000001</v>
      </c>
      <c r="M355" s="30">
        <v>0.128</v>
      </c>
      <c r="N355" s="30">
        <v>9.7000000000000003E-2</v>
      </c>
      <c r="O355" s="30">
        <v>0.114</v>
      </c>
      <c r="P355" s="30">
        <v>9.9000000000000005E-2</v>
      </c>
      <c r="Q355" s="30">
        <v>0.17599999999999999</v>
      </c>
      <c r="R355" s="30">
        <v>0.14099999999999999</v>
      </c>
      <c r="S355" s="114">
        <f t="shared" si="37"/>
        <v>1.611</v>
      </c>
      <c r="T355" s="71"/>
    </row>
    <row r="356" spans="1:20">
      <c r="A356" s="30">
        <f t="shared" si="48"/>
        <v>2015166</v>
      </c>
      <c r="B356" s="30">
        <v>16</v>
      </c>
      <c r="C356" s="30" t="e">
        <f>VLOOKUP(B356,mas!B:C,2,FALSE)</f>
        <v>#N/A</v>
      </c>
      <c r="D356" s="30">
        <v>2015</v>
      </c>
      <c r="E356" s="30">
        <v>6</v>
      </c>
      <c r="F356" s="30" t="str">
        <f>VLOOKUP(E356,mas!G:H,2,FALSE)</f>
        <v>都市ガス（13A）</v>
      </c>
      <c r="G356" s="30">
        <v>5.6000000000000001E-2</v>
      </c>
      <c r="H356" s="30">
        <v>0.26</v>
      </c>
      <c r="I356" s="30">
        <v>0.505</v>
      </c>
      <c r="J356" s="30">
        <v>0.95199999999999996</v>
      </c>
      <c r="K356" s="30">
        <v>0.316</v>
      </c>
      <c r="L356" s="30">
        <v>6.6000000000000003E-2</v>
      </c>
      <c r="M356" s="30">
        <v>0.248</v>
      </c>
      <c r="N356" s="30">
        <v>0.65900000000000003</v>
      </c>
      <c r="O356" s="30">
        <v>0.86699999999999999</v>
      </c>
      <c r="P356" s="30">
        <v>0.81399999999999995</v>
      </c>
      <c r="Q356" s="30">
        <v>0.66300000000000003</v>
      </c>
      <c r="R356" s="30">
        <v>0.27</v>
      </c>
      <c r="S356" s="114">
        <f t="shared" si="37"/>
        <v>5.6760000000000002</v>
      </c>
      <c r="T356" s="71"/>
    </row>
    <row r="357" spans="1:20">
      <c r="A357" s="30">
        <f t="shared" si="48"/>
        <v>2015167</v>
      </c>
      <c r="B357" s="30">
        <v>16</v>
      </c>
      <c r="C357" s="30" t="e">
        <f>VLOOKUP(B357,mas!B:C,2,FALSE)</f>
        <v>#N/A</v>
      </c>
      <c r="D357" s="30">
        <v>2015</v>
      </c>
      <c r="E357" s="30">
        <v>7</v>
      </c>
      <c r="F357" s="30" t="str">
        <f>VLOOKUP(E357,mas!G:H,2,FALSE)</f>
        <v>電　力</v>
      </c>
      <c r="G357" s="30">
        <v>2.3340000000000001</v>
      </c>
      <c r="H357" s="30">
        <v>2.145</v>
      </c>
      <c r="I357" s="30">
        <v>0.13200000000000001</v>
      </c>
      <c r="J357" s="30">
        <v>2.17</v>
      </c>
      <c r="K357" s="30">
        <v>2.7669999999999999</v>
      </c>
      <c r="L357" s="30">
        <v>2.4609999999999999</v>
      </c>
      <c r="M357" s="30">
        <v>2.125</v>
      </c>
      <c r="N357" s="30">
        <v>1.9470000000000001</v>
      </c>
      <c r="O357" s="30">
        <v>2.1549999999999998</v>
      </c>
      <c r="P357" s="30">
        <v>2.698</v>
      </c>
      <c r="Q357" s="30">
        <v>2.6549999999999998</v>
      </c>
      <c r="R357" s="30">
        <v>2.4980000000000002</v>
      </c>
      <c r="S357" s="114">
        <f t="shared" si="37"/>
        <v>26.087000000000003</v>
      </c>
      <c r="T357" s="71"/>
    </row>
    <row r="358" spans="1:20">
      <c r="A358" s="30">
        <f t="shared" si="48"/>
        <v>2015176</v>
      </c>
      <c r="B358" s="30">
        <v>17</v>
      </c>
      <c r="C358" s="30" t="e">
        <f>VLOOKUP(B358,mas!B:C,2,FALSE)</f>
        <v>#N/A</v>
      </c>
      <c r="D358" s="30">
        <v>2015</v>
      </c>
      <c r="E358" s="30">
        <v>6</v>
      </c>
      <c r="F358" s="30" t="str">
        <f>VLOOKUP(E358,mas!G:H,2,FALSE)</f>
        <v>都市ガス（13A）</v>
      </c>
      <c r="G358" s="30">
        <v>0.18</v>
      </c>
      <c r="H358" s="30">
        <v>0.27500000000000002</v>
      </c>
      <c r="I358" s="30">
        <v>0.36599999999999999</v>
      </c>
      <c r="J358" s="30">
        <v>0.69399999999999995</v>
      </c>
      <c r="K358" s="30">
        <v>0.63200000000000001</v>
      </c>
      <c r="L358" s="30">
        <v>0.34200000000000003</v>
      </c>
      <c r="M358" s="30">
        <v>6.2E-2</v>
      </c>
      <c r="N358" s="30">
        <v>0.11600000000000001</v>
      </c>
      <c r="O358" s="30">
        <v>0.34599999999999997</v>
      </c>
      <c r="P358" s="30">
        <v>0.46899999999999997</v>
      </c>
      <c r="Q358" s="30">
        <v>0.51300000000000001</v>
      </c>
      <c r="R358" s="30">
        <v>0.32900000000000001</v>
      </c>
      <c r="S358" s="114">
        <f t="shared" si="37"/>
        <v>4.3239999999999998</v>
      </c>
      <c r="T358" s="71"/>
    </row>
    <row r="359" spans="1:20">
      <c r="A359" s="30">
        <f t="shared" si="48"/>
        <v>2015177</v>
      </c>
      <c r="B359" s="30">
        <v>17</v>
      </c>
      <c r="C359" s="30" t="e">
        <f>VLOOKUP(B359,mas!B:C,2,FALSE)</f>
        <v>#N/A</v>
      </c>
      <c r="D359" s="30">
        <v>2015</v>
      </c>
      <c r="E359" s="30">
        <v>7</v>
      </c>
      <c r="F359" s="30" t="str">
        <f>VLOOKUP(E359,mas!G:H,2,FALSE)</f>
        <v>電　力</v>
      </c>
      <c r="G359" s="30">
        <v>1.31</v>
      </c>
      <c r="H359" s="30">
        <v>1.3149999999999999</v>
      </c>
      <c r="I359" s="30">
        <v>1.26</v>
      </c>
      <c r="J359" s="30">
        <v>1.4370000000000001</v>
      </c>
      <c r="K359" s="30">
        <v>1.5389999999999999</v>
      </c>
      <c r="L359" s="30">
        <v>1.415</v>
      </c>
      <c r="M359" s="30">
        <v>1.169</v>
      </c>
      <c r="N359" s="30">
        <v>1.325</v>
      </c>
      <c r="O359" s="30">
        <v>1.3280000000000001</v>
      </c>
      <c r="P359" s="30">
        <v>1.5920000000000001</v>
      </c>
      <c r="Q359" s="30">
        <v>1.488</v>
      </c>
      <c r="R359" s="30">
        <v>1.571</v>
      </c>
      <c r="S359" s="114">
        <f t="shared" si="37"/>
        <v>16.748999999999999</v>
      </c>
      <c r="T359" s="71"/>
    </row>
    <row r="360" spans="1:20">
      <c r="A360" s="30">
        <f t="shared" si="48"/>
        <v>2015181</v>
      </c>
      <c r="B360" s="30">
        <v>18</v>
      </c>
      <c r="C360" s="30" t="str">
        <f>VLOOKUP(B360,mas!B:C,2,FALSE)</f>
        <v>京都民医連太子道診療所</v>
      </c>
      <c r="D360" s="30">
        <v>2015</v>
      </c>
      <c r="E360" s="30">
        <v>1</v>
      </c>
      <c r="F360" s="30" t="str">
        <f>VLOOKUP(E360,mas!G:H,2,FALSE)</f>
        <v>揮発油（ガソリン）</v>
      </c>
      <c r="G360" s="30">
        <v>0.20799999999999999</v>
      </c>
      <c r="H360" s="30">
        <v>0.19</v>
      </c>
      <c r="I360" s="30">
        <v>0.26600000000000001</v>
      </c>
      <c r="J360" s="30">
        <v>0.23599999999999999</v>
      </c>
      <c r="K360" s="30">
        <v>0.28699999999999998</v>
      </c>
      <c r="L360" s="30">
        <v>0.19900000000000001</v>
      </c>
      <c r="M360" s="30">
        <v>0.193</v>
      </c>
      <c r="N360" s="30">
        <v>0.154</v>
      </c>
      <c r="O360" s="30">
        <v>0.20399999999999999</v>
      </c>
      <c r="P360" s="30">
        <v>0.22900000000000001</v>
      </c>
      <c r="Q360" s="30">
        <v>0.28100000000000003</v>
      </c>
      <c r="R360" s="30">
        <v>0.221</v>
      </c>
      <c r="S360" s="114">
        <f t="shared" si="37"/>
        <v>2.6680000000000001</v>
      </c>
      <c r="T360" s="71"/>
    </row>
    <row r="361" spans="1:20">
      <c r="A361" s="30">
        <f t="shared" si="48"/>
        <v>2015186</v>
      </c>
      <c r="B361" s="30">
        <v>18</v>
      </c>
      <c r="C361" s="30" t="str">
        <f>VLOOKUP(B361,mas!B:C,2,FALSE)</f>
        <v>京都民医連太子道診療所</v>
      </c>
      <c r="D361" s="30">
        <v>2015</v>
      </c>
      <c r="E361" s="30">
        <v>6</v>
      </c>
      <c r="F361" s="30" t="str">
        <f>VLOOKUP(E361,mas!G:H,2,FALSE)</f>
        <v>都市ガス（13A）</v>
      </c>
      <c r="G361" s="30">
        <v>0.42199999999999999</v>
      </c>
      <c r="H361" s="30">
        <v>1.7969999999999999</v>
      </c>
      <c r="I361" s="30">
        <v>3.5990000000000002</v>
      </c>
      <c r="J361" s="30">
        <v>5.1059999999999999</v>
      </c>
      <c r="K361" s="30">
        <v>6.8259999999999996</v>
      </c>
      <c r="L361" s="30">
        <v>4.2300000000000004</v>
      </c>
      <c r="M361" s="30">
        <v>1.8380000000000001</v>
      </c>
      <c r="N361" s="30">
        <v>0.79200000000000004</v>
      </c>
      <c r="O361" s="30">
        <v>1.1830000000000001</v>
      </c>
      <c r="P361" s="30">
        <v>2.0459999999999998</v>
      </c>
      <c r="Q361" s="30">
        <v>2.6259999999999999</v>
      </c>
      <c r="R361" s="30">
        <v>1.6830000000000001</v>
      </c>
      <c r="S361" s="114">
        <f t="shared" si="37"/>
        <v>32.148000000000003</v>
      </c>
      <c r="T361" s="71"/>
    </row>
    <row r="362" spans="1:20">
      <c r="A362" s="30">
        <f t="shared" si="48"/>
        <v>2015187</v>
      </c>
      <c r="B362" s="30">
        <v>18</v>
      </c>
      <c r="C362" s="30" t="str">
        <f>VLOOKUP(B362,mas!B:C,2,FALSE)</f>
        <v>京都民医連太子道診療所</v>
      </c>
      <c r="D362" s="30">
        <v>2015</v>
      </c>
      <c r="E362" s="30">
        <v>7</v>
      </c>
      <c r="F362" s="30" t="str">
        <f>VLOOKUP(E362,mas!G:H,2,FALSE)</f>
        <v>電　力</v>
      </c>
      <c r="G362" s="30">
        <v>23.815000000000001</v>
      </c>
      <c r="H362" s="30">
        <v>19.568000000000001</v>
      </c>
      <c r="I362" s="30">
        <v>26.021999999999998</v>
      </c>
      <c r="J362" s="30">
        <v>26.388000000000002</v>
      </c>
      <c r="K362" s="30">
        <v>27.876000000000001</v>
      </c>
      <c r="L362" s="30">
        <v>27.484999999999999</v>
      </c>
      <c r="M362" s="30">
        <v>21.895</v>
      </c>
      <c r="N362" s="30">
        <v>21.768999999999998</v>
      </c>
      <c r="O362" s="30">
        <v>22.39</v>
      </c>
      <c r="P362" s="30">
        <v>20.838999999999999</v>
      </c>
      <c r="Q362" s="30">
        <v>26.721</v>
      </c>
      <c r="R362" s="30">
        <v>23.234999999999999</v>
      </c>
      <c r="S362" s="114">
        <f t="shared" si="37"/>
        <v>288.00300000000004</v>
      </c>
      <c r="T362" s="71"/>
    </row>
    <row r="363" spans="1:20">
      <c r="A363" s="30">
        <f t="shared" si="48"/>
        <v>2015196</v>
      </c>
      <c r="B363" s="30">
        <v>19</v>
      </c>
      <c r="C363" s="30" t="str">
        <f>VLOOKUP(B363,mas!B:C,2,FALSE)</f>
        <v>かどの三条こども診療所</v>
      </c>
      <c r="D363" s="30">
        <v>2015</v>
      </c>
      <c r="E363" s="30">
        <v>6</v>
      </c>
      <c r="F363" s="30" t="str">
        <f>VLOOKUP(E363,mas!G:H,2,FALSE)</f>
        <v>都市ガス（13A）</v>
      </c>
      <c r="G363" s="30">
        <v>3.0000000000000001E-3</v>
      </c>
      <c r="H363" s="30">
        <v>2E-3</v>
      </c>
      <c r="I363" s="30">
        <v>2E-3</v>
      </c>
      <c r="J363" s="30">
        <v>1E-3</v>
      </c>
      <c r="K363" s="30">
        <v>1E-3</v>
      </c>
      <c r="L363" s="30">
        <v>1E-3</v>
      </c>
      <c r="M363" s="30">
        <v>1E-3</v>
      </c>
      <c r="N363" s="30">
        <v>2E-3</v>
      </c>
      <c r="O363" s="30">
        <v>2E-3</v>
      </c>
      <c r="P363" s="30">
        <v>2E-3</v>
      </c>
      <c r="Q363" s="30">
        <v>2E-3</v>
      </c>
      <c r="R363" s="30">
        <v>3.0000000000000001E-3</v>
      </c>
      <c r="S363" s="114">
        <f t="shared" si="37"/>
        <v>2.2000000000000002E-2</v>
      </c>
      <c r="T363" s="71"/>
    </row>
    <row r="364" spans="1:20">
      <c r="A364" s="30">
        <f t="shared" si="48"/>
        <v>2015197</v>
      </c>
      <c r="B364" s="30">
        <v>19</v>
      </c>
      <c r="C364" s="30" t="str">
        <f>VLOOKUP(B364,mas!B:C,2,FALSE)</f>
        <v>かどの三条こども診療所</v>
      </c>
      <c r="D364" s="30">
        <v>2015</v>
      </c>
      <c r="E364" s="30">
        <v>7</v>
      </c>
      <c r="F364" s="30" t="str">
        <f>VLOOKUP(E364,mas!G:H,2,FALSE)</f>
        <v>電　力</v>
      </c>
      <c r="G364" s="30">
        <v>3.266</v>
      </c>
      <c r="H364" s="30">
        <v>2.6829999999999998</v>
      </c>
      <c r="I364" s="30">
        <v>2.5710000000000002</v>
      </c>
      <c r="J364" s="30">
        <v>2.891</v>
      </c>
      <c r="K364" s="30">
        <v>4.0359999999999996</v>
      </c>
      <c r="L364" s="30">
        <v>3.29</v>
      </c>
      <c r="M364" s="30">
        <v>2.6520000000000001</v>
      </c>
      <c r="N364" s="30">
        <v>2.84</v>
      </c>
      <c r="O364" s="30">
        <v>2.83</v>
      </c>
      <c r="P364" s="30">
        <v>3.66</v>
      </c>
      <c r="Q364" s="30">
        <v>3.94</v>
      </c>
      <c r="R364" s="30">
        <v>4.07</v>
      </c>
      <c r="S364" s="114">
        <f t="shared" si="37"/>
        <v>38.728999999999999</v>
      </c>
      <c r="T364" s="71"/>
    </row>
    <row r="365" spans="1:20">
      <c r="A365" s="30">
        <f t="shared" si="48"/>
        <v>2015201</v>
      </c>
      <c r="B365" s="30">
        <v>20</v>
      </c>
      <c r="C365" s="30" t="str">
        <f>VLOOKUP(B365,mas!B:C,2,FALSE)</f>
        <v>総合ケアＳＴ太秦安井</v>
      </c>
      <c r="D365" s="30">
        <v>2015</v>
      </c>
      <c r="E365" s="30">
        <v>1</v>
      </c>
      <c r="F365" s="30" t="str">
        <f>VLOOKUP(E365,mas!G:H,2,FALSE)</f>
        <v>揮発油（ガソリン）</v>
      </c>
      <c r="G365" s="30">
        <v>0.19259999999999999</v>
      </c>
      <c r="H365" s="30">
        <v>0.15959999999999999</v>
      </c>
      <c r="I365" s="30">
        <v>0.16889999999999999</v>
      </c>
      <c r="J365" s="30">
        <v>0.1449</v>
      </c>
      <c r="K365" s="30">
        <v>0.1648</v>
      </c>
      <c r="L365" s="30">
        <v>0.15359999999999999</v>
      </c>
      <c r="M365" s="30">
        <v>0.158</v>
      </c>
      <c r="N365" s="30">
        <v>0.17469999999999999</v>
      </c>
      <c r="O365" s="30">
        <v>0.16420000000000001</v>
      </c>
      <c r="P365" s="30">
        <v>0.16239999999999999</v>
      </c>
      <c r="Q365" s="30">
        <v>0.19700000000000001</v>
      </c>
      <c r="R365" s="30">
        <v>0.161</v>
      </c>
      <c r="S365" s="114">
        <f t="shared" si="37"/>
        <v>2.0017</v>
      </c>
      <c r="T365" s="71"/>
    </row>
    <row r="366" spans="1:20">
      <c r="A366" s="30">
        <f t="shared" si="48"/>
        <v>2015206</v>
      </c>
      <c r="B366" s="30">
        <v>20</v>
      </c>
      <c r="C366" s="30" t="str">
        <f>VLOOKUP(B366,mas!B:C,2,FALSE)</f>
        <v>総合ケアＳＴ太秦安井</v>
      </c>
      <c r="D366" s="30">
        <v>2015</v>
      </c>
      <c r="E366" s="30">
        <v>6</v>
      </c>
      <c r="F366" s="30" t="str">
        <f>VLOOKUP(E366,mas!G:H,2,FALSE)</f>
        <v>都市ガス（13A）</v>
      </c>
      <c r="G366" s="30">
        <v>4.0000000000000001E-3</v>
      </c>
      <c r="H366" s="30">
        <v>0</v>
      </c>
      <c r="I366" s="30">
        <v>1E-3</v>
      </c>
      <c r="J366" s="30">
        <v>0</v>
      </c>
      <c r="K366" s="30">
        <v>0</v>
      </c>
      <c r="L366" s="30">
        <v>1E-3</v>
      </c>
      <c r="M366" s="30">
        <v>1E-3</v>
      </c>
      <c r="N366" s="30">
        <v>5.0000000000000001E-3</v>
      </c>
      <c r="O366" s="30">
        <v>5.0000000000000001E-3</v>
      </c>
      <c r="P366" s="30">
        <v>8.0000000000000002E-3</v>
      </c>
      <c r="Q366" s="30">
        <v>7.0000000000000001E-3</v>
      </c>
      <c r="R366" s="30">
        <v>7.0000000000000001E-3</v>
      </c>
      <c r="S366" s="114">
        <f t="shared" si="37"/>
        <v>3.9E-2</v>
      </c>
      <c r="T366" s="71"/>
    </row>
    <row r="367" spans="1:20">
      <c r="A367" s="30">
        <f t="shared" si="48"/>
        <v>2015207</v>
      </c>
      <c r="B367" s="30">
        <v>20</v>
      </c>
      <c r="C367" s="30" t="str">
        <f>VLOOKUP(B367,mas!B:C,2,FALSE)</f>
        <v>総合ケアＳＴ太秦安井</v>
      </c>
      <c r="D367" s="30">
        <v>2015</v>
      </c>
      <c r="E367" s="30">
        <v>7</v>
      </c>
      <c r="F367" s="30" t="str">
        <f>VLOOKUP(E367,mas!G:H,2,FALSE)</f>
        <v>電　力</v>
      </c>
      <c r="G367" s="30">
        <v>2.5169999999999999</v>
      </c>
      <c r="H367" s="30">
        <v>3.4119999999999999</v>
      </c>
      <c r="I367" s="30">
        <v>2.7269999999999999</v>
      </c>
      <c r="J367" s="30">
        <v>3.867</v>
      </c>
      <c r="K367" s="30">
        <v>3.2690000000000001</v>
      </c>
      <c r="L367" s="30">
        <v>4.3090000000000002</v>
      </c>
      <c r="M367" s="30">
        <v>2.3290000000000002</v>
      </c>
      <c r="N367" s="30">
        <v>2.8889999999999998</v>
      </c>
      <c r="O367" s="30">
        <v>3.891</v>
      </c>
      <c r="P367" s="30">
        <v>4.9130000000000003</v>
      </c>
      <c r="Q367" s="30">
        <v>3.9740000000000002</v>
      </c>
      <c r="R367" s="30">
        <v>3.47</v>
      </c>
      <c r="S367" s="114">
        <f t="shared" si="37"/>
        <v>41.567000000000007</v>
      </c>
      <c r="T367" s="71"/>
    </row>
    <row r="368" spans="1:20">
      <c r="A368" s="30">
        <f t="shared" si="48"/>
        <v>2015301</v>
      </c>
      <c r="B368" s="30">
        <v>30</v>
      </c>
      <c r="C368" s="30" t="str">
        <f>VLOOKUP(B368,mas!B:C,2,FALSE)</f>
        <v>上京診療所</v>
      </c>
      <c r="D368" s="30">
        <v>2015</v>
      </c>
      <c r="E368" s="30">
        <v>1</v>
      </c>
      <c r="F368" s="30" t="str">
        <f>VLOOKUP(E368,mas!G:H,2,FALSE)</f>
        <v>揮発油（ガソリン）</v>
      </c>
      <c r="G368" s="30">
        <v>0.16200000000000001</v>
      </c>
      <c r="H368" s="30">
        <v>0.13500000000000001</v>
      </c>
      <c r="I368" s="30">
        <v>0.112</v>
      </c>
      <c r="J368" s="30">
        <v>0.22900000000000001</v>
      </c>
      <c r="K368" s="30">
        <v>0.184</v>
      </c>
      <c r="L368" s="30">
        <v>0.11</v>
      </c>
      <c r="M368" s="30">
        <v>0.106</v>
      </c>
      <c r="N368" s="30">
        <v>8.5999999999999993E-2</v>
      </c>
      <c r="O368" s="30">
        <v>0.13100000000000001</v>
      </c>
      <c r="P368" s="30">
        <v>0.157</v>
      </c>
      <c r="Q368" s="30">
        <v>0.14699999999999999</v>
      </c>
      <c r="R368" s="30">
        <v>0.154</v>
      </c>
      <c r="S368" s="114">
        <f t="shared" si="37"/>
        <v>1.7130000000000001</v>
      </c>
      <c r="T368" s="71"/>
    </row>
    <row r="369" spans="1:20">
      <c r="A369" s="30">
        <f t="shared" si="48"/>
        <v>2015306</v>
      </c>
      <c r="B369" s="30">
        <v>30</v>
      </c>
      <c r="C369" s="30" t="str">
        <f>VLOOKUP(B369,mas!B:C,2,FALSE)</f>
        <v>上京診療所</v>
      </c>
      <c r="D369" s="30">
        <v>2015</v>
      </c>
      <c r="E369" s="30">
        <v>6</v>
      </c>
      <c r="F369" s="30" t="str">
        <f>VLOOKUP(E369,mas!G:H,2,FALSE)</f>
        <v>都市ガス（13A）</v>
      </c>
      <c r="G369" s="30">
        <v>0.36</v>
      </c>
      <c r="H369" s="30">
        <v>0.49099999999999999</v>
      </c>
      <c r="I369" s="30">
        <v>0.82399999999999995</v>
      </c>
      <c r="J369" s="30">
        <v>1.175</v>
      </c>
      <c r="K369" s="30">
        <v>1.849</v>
      </c>
      <c r="L369" s="30">
        <v>0.98</v>
      </c>
      <c r="M369" s="30">
        <v>0.52400000000000002</v>
      </c>
      <c r="N369" s="30">
        <v>0.27900000000000003</v>
      </c>
      <c r="O369" s="30">
        <v>0.56599999999999995</v>
      </c>
      <c r="P369" s="30">
        <v>1.0209999999999999</v>
      </c>
      <c r="Q369" s="30">
        <v>1.002</v>
      </c>
      <c r="R369" s="30">
        <v>0.746</v>
      </c>
      <c r="S369" s="114">
        <f t="shared" si="37"/>
        <v>9.8170000000000002</v>
      </c>
      <c r="T369" s="71"/>
    </row>
    <row r="370" spans="1:20">
      <c r="A370" s="30">
        <f t="shared" si="48"/>
        <v>2015307</v>
      </c>
      <c r="B370" s="30">
        <v>30</v>
      </c>
      <c r="C370" s="30" t="str">
        <f>VLOOKUP(B370,mas!B:C,2,FALSE)</f>
        <v>上京診療所</v>
      </c>
      <c r="D370" s="30">
        <v>2015</v>
      </c>
      <c r="E370" s="30">
        <v>7</v>
      </c>
      <c r="F370" s="30" t="str">
        <f>VLOOKUP(E370,mas!G:H,2,FALSE)</f>
        <v>電　力</v>
      </c>
      <c r="G370" s="30">
        <v>8.0640000000000001</v>
      </c>
      <c r="H370" s="30">
        <v>8.1560000000000006</v>
      </c>
      <c r="I370" s="30">
        <v>8.5790000000000006</v>
      </c>
      <c r="J370" s="30">
        <v>8.7579999999999991</v>
      </c>
      <c r="K370" s="30">
        <v>9.1839999999999993</v>
      </c>
      <c r="L370" s="30">
        <v>7.819</v>
      </c>
      <c r="M370" s="30">
        <v>8.3140000000000001</v>
      </c>
      <c r="N370" s="30">
        <v>8.3450000000000006</v>
      </c>
      <c r="O370" s="30">
        <v>7.7750000000000004</v>
      </c>
      <c r="P370" s="30">
        <v>9.18</v>
      </c>
      <c r="Q370" s="30">
        <v>8.3510000000000009</v>
      </c>
      <c r="R370" s="30">
        <v>8.3490000000000002</v>
      </c>
      <c r="S370" s="114">
        <f t="shared" si="37"/>
        <v>100.87400000000001</v>
      </c>
      <c r="T370" s="71"/>
    </row>
    <row r="371" spans="1:20">
      <c r="A371" s="30">
        <f t="shared" si="48"/>
        <v>2015341</v>
      </c>
      <c r="B371" s="30">
        <v>34</v>
      </c>
      <c r="C371" s="30" t="str">
        <f>VLOOKUP(B371,mas!B:C,2,FALSE)</f>
        <v>仁和診療所</v>
      </c>
      <c r="D371" s="30">
        <v>2015</v>
      </c>
      <c r="E371" s="30">
        <v>1</v>
      </c>
      <c r="F371" s="30" t="str">
        <f>VLOOKUP(E371,mas!G:H,2,FALSE)</f>
        <v>揮発油（ガソリン）</v>
      </c>
      <c r="G371" s="30">
        <v>6.5000000000000002E-2</v>
      </c>
      <c r="H371" s="30">
        <v>9.0999999999999998E-2</v>
      </c>
      <c r="I371" s="30">
        <v>9.4E-2</v>
      </c>
      <c r="J371" s="30">
        <v>0.13200000000000001</v>
      </c>
      <c r="K371" s="30">
        <v>0.14399999999999999</v>
      </c>
      <c r="L371" s="30">
        <v>8.5000000000000006E-2</v>
      </c>
      <c r="M371" s="30">
        <v>7.3999999999999996E-2</v>
      </c>
      <c r="N371" s="30">
        <v>0.109</v>
      </c>
      <c r="O371" s="30">
        <v>9.2999999999999999E-2</v>
      </c>
      <c r="P371" s="30">
        <v>9.5000000000000001E-2</v>
      </c>
      <c r="Q371" s="30">
        <v>0.11899999999999999</v>
      </c>
      <c r="R371" s="30">
        <v>0.115</v>
      </c>
      <c r="S371" s="114">
        <f t="shared" si="37"/>
        <v>1.216</v>
      </c>
      <c r="T371" s="71"/>
    </row>
    <row r="372" spans="1:20">
      <c r="A372" s="30">
        <f t="shared" si="48"/>
        <v>2015342</v>
      </c>
      <c r="B372" s="30">
        <v>34</v>
      </c>
      <c r="C372" s="30" t="str">
        <f>VLOOKUP(B372,mas!B:C,2,FALSE)</f>
        <v>仁和診療所</v>
      </c>
      <c r="D372" s="30">
        <v>2015</v>
      </c>
      <c r="E372" s="30">
        <v>2</v>
      </c>
      <c r="F372" s="30" t="str">
        <f>VLOOKUP(E372,mas!G:H,2,FALSE)</f>
        <v>灯　油</v>
      </c>
      <c r="G372" s="30">
        <v>0</v>
      </c>
      <c r="H372" s="30">
        <v>0</v>
      </c>
      <c r="I372" s="30">
        <v>0</v>
      </c>
      <c r="J372" s="30">
        <v>0</v>
      </c>
      <c r="K372" s="30">
        <v>0</v>
      </c>
      <c r="L372" s="30">
        <v>0</v>
      </c>
      <c r="M372" s="30">
        <v>0</v>
      </c>
      <c r="N372" s="30">
        <v>0.32500000000000001</v>
      </c>
      <c r="O372" s="30">
        <v>0.36399999999999999</v>
      </c>
      <c r="P372" s="30">
        <v>0.34200000000000003</v>
      </c>
      <c r="Q372" s="30">
        <v>0.57899999999999996</v>
      </c>
      <c r="R372" s="30">
        <v>0.372</v>
      </c>
      <c r="S372" s="114">
        <f t="shared" si="37"/>
        <v>1.9820000000000002</v>
      </c>
      <c r="T372" s="71"/>
    </row>
    <row r="373" spans="1:20">
      <c r="A373" s="30">
        <f t="shared" si="48"/>
        <v>2015346</v>
      </c>
      <c r="B373" s="30">
        <v>34</v>
      </c>
      <c r="C373" s="30" t="str">
        <f>VLOOKUP(B373,mas!B:C,2,FALSE)</f>
        <v>仁和診療所</v>
      </c>
      <c r="D373" s="30">
        <v>2015</v>
      </c>
      <c r="E373" s="30">
        <v>6</v>
      </c>
      <c r="F373" s="30" t="str">
        <f>VLOOKUP(E373,mas!G:H,2,FALSE)</f>
        <v>都市ガス（13A）</v>
      </c>
      <c r="G373" s="30">
        <v>2.1000000000000001E-2</v>
      </c>
      <c r="H373" s="30">
        <v>1.4E-2</v>
      </c>
      <c r="I373" s="30">
        <v>1.2999999999999999E-2</v>
      </c>
      <c r="J373" s="30">
        <v>7.0000000000000001E-3</v>
      </c>
      <c r="K373" s="30">
        <v>8.9999999999999993E-3</v>
      </c>
      <c r="L373" s="30">
        <v>1.0999999999999999E-2</v>
      </c>
      <c r="M373" s="30">
        <v>1.2E-2</v>
      </c>
      <c r="N373" s="30">
        <v>2.4E-2</v>
      </c>
      <c r="O373" s="30">
        <v>3.7999999999999999E-2</v>
      </c>
      <c r="P373" s="30">
        <v>4.5999999999999999E-2</v>
      </c>
      <c r="Q373" s="30">
        <v>6.6000000000000003E-2</v>
      </c>
      <c r="R373" s="30">
        <v>6.9000000000000006E-2</v>
      </c>
      <c r="S373" s="114">
        <f t="shared" si="37"/>
        <v>0.33</v>
      </c>
      <c r="T373" s="71"/>
    </row>
    <row r="374" spans="1:20">
      <c r="A374" s="30">
        <f t="shared" si="48"/>
        <v>2015347</v>
      </c>
      <c r="B374" s="30">
        <v>34</v>
      </c>
      <c r="C374" s="30" t="str">
        <f>VLOOKUP(B374,mas!B:C,2,FALSE)</f>
        <v>仁和診療所</v>
      </c>
      <c r="D374" s="30">
        <v>2015</v>
      </c>
      <c r="E374" s="30">
        <v>7</v>
      </c>
      <c r="F374" s="30" t="str">
        <f>VLOOKUP(E374,mas!G:H,2,FALSE)</f>
        <v>電　力</v>
      </c>
      <c r="G374" s="30">
        <v>9.1809999999999992</v>
      </c>
      <c r="H374" s="30">
        <v>6.9939999999999998</v>
      </c>
      <c r="I374" s="30">
        <v>8.0419999999999998</v>
      </c>
      <c r="J374" s="30">
        <v>8.6029999999999998</v>
      </c>
      <c r="K374" s="30">
        <v>10.715</v>
      </c>
      <c r="L374" s="30">
        <v>9.0950000000000006</v>
      </c>
      <c r="M374" s="30">
        <v>6.4349999999999996</v>
      </c>
      <c r="N374" s="30">
        <v>7.3570000000000002</v>
      </c>
      <c r="O374" s="30">
        <v>8.8829999999999991</v>
      </c>
      <c r="P374" s="30">
        <v>9.4649999999999999</v>
      </c>
      <c r="Q374" s="30">
        <v>12.009</v>
      </c>
      <c r="R374" s="30">
        <v>10.712999999999999</v>
      </c>
      <c r="S374" s="114">
        <f t="shared" si="37"/>
        <v>107.49199999999999</v>
      </c>
      <c r="T374" s="71"/>
    </row>
    <row r="375" spans="1:20">
      <c r="A375" s="30">
        <f t="shared" si="48"/>
        <v>2015361</v>
      </c>
      <c r="B375" s="30">
        <v>36</v>
      </c>
      <c r="C375" s="30" t="str">
        <f>VLOOKUP(B375,mas!B:C,2,FALSE)</f>
        <v>上京鍼灸</v>
      </c>
      <c r="D375" s="30">
        <v>2015</v>
      </c>
      <c r="E375" s="30">
        <v>1</v>
      </c>
      <c r="F375" s="30" t="str">
        <f>VLOOKUP(E375,mas!G:H,2,FALSE)</f>
        <v>揮発油（ガソリン）</v>
      </c>
      <c r="G375" s="30">
        <v>0.24</v>
      </c>
      <c r="H375" s="30">
        <v>0.24099999999999999</v>
      </c>
      <c r="I375" s="30">
        <v>0.246</v>
      </c>
      <c r="J375" s="30">
        <v>0.312</v>
      </c>
      <c r="K375" s="30">
        <v>0.27300000000000002</v>
      </c>
      <c r="L375" s="30">
        <v>0.217</v>
      </c>
      <c r="M375" s="30">
        <v>0.22500000000000001</v>
      </c>
      <c r="N375" s="30">
        <v>0.16700000000000001</v>
      </c>
      <c r="O375" s="30">
        <v>0.219</v>
      </c>
      <c r="P375" s="30">
        <v>0.1845</v>
      </c>
      <c r="Q375" s="30">
        <v>0.221</v>
      </c>
      <c r="R375" s="30">
        <v>0.249</v>
      </c>
      <c r="S375" s="114">
        <f t="shared" si="37"/>
        <v>2.7945000000000002</v>
      </c>
      <c r="T375" s="71"/>
    </row>
    <row r="376" spans="1:20">
      <c r="A376" s="30">
        <f t="shared" si="48"/>
        <v>2015411</v>
      </c>
      <c r="B376" s="30">
        <v>41</v>
      </c>
      <c r="C376" s="30" t="str">
        <f>VLOOKUP(B376,mas!B:C,2,FALSE)</f>
        <v>総合ケアＳＴわかば</v>
      </c>
      <c r="D376" s="30">
        <v>2015</v>
      </c>
      <c r="E376" s="30">
        <v>1</v>
      </c>
      <c r="F376" s="30" t="str">
        <f>VLOOKUP(E376,mas!G:H,2,FALSE)</f>
        <v>揮発油（ガソリン）</v>
      </c>
      <c r="G376" s="30">
        <v>0.33</v>
      </c>
      <c r="H376" s="30">
        <v>0.29399999999999998</v>
      </c>
      <c r="I376" s="30">
        <v>0.35499999999999998</v>
      </c>
      <c r="J376" s="30">
        <v>0.40200000000000002</v>
      </c>
      <c r="K376" s="30">
        <v>0.41799999999999998</v>
      </c>
      <c r="L376" s="30">
        <v>0.309</v>
      </c>
      <c r="M376" s="30">
        <v>0.41699999999999998</v>
      </c>
      <c r="N376" s="30">
        <v>0.33400000000000002</v>
      </c>
      <c r="O376" s="30">
        <v>0.40300000000000002</v>
      </c>
      <c r="P376" s="30">
        <v>0.32600000000000001</v>
      </c>
      <c r="Q376" s="30">
        <v>0.312</v>
      </c>
      <c r="R376" s="30">
        <v>0.34799999999999998</v>
      </c>
      <c r="S376" s="114">
        <f t="shared" si="37"/>
        <v>4.2480000000000002</v>
      </c>
      <c r="T376" s="71"/>
    </row>
    <row r="377" spans="1:20">
      <c r="A377" s="30">
        <f t="shared" si="48"/>
        <v>2015416</v>
      </c>
      <c r="B377" s="30">
        <v>41</v>
      </c>
      <c r="C377" s="30" t="str">
        <f>VLOOKUP(B377,mas!B:C,2,FALSE)</f>
        <v>総合ケアＳＴわかば</v>
      </c>
      <c r="D377" s="30">
        <v>2015</v>
      </c>
      <c r="E377" s="30">
        <v>6</v>
      </c>
      <c r="F377" s="30" t="str">
        <f>VLOOKUP(E377,mas!G:H,2,FALSE)</f>
        <v>都市ガス（13A）</v>
      </c>
      <c r="G377" s="30">
        <v>1.4990000000000001</v>
      </c>
      <c r="H377" s="30">
        <v>0.76700000000000002</v>
      </c>
      <c r="I377" s="30">
        <v>0.92100000000000004</v>
      </c>
      <c r="J377" s="30">
        <v>0.80900000000000005</v>
      </c>
      <c r="K377" s="30">
        <v>0.58799999999999997</v>
      </c>
      <c r="L377" s="30">
        <v>0.85</v>
      </c>
      <c r="M377" s="30">
        <v>1.0960000000000001</v>
      </c>
      <c r="N377" s="30">
        <v>1.1779999999999999</v>
      </c>
      <c r="O377" s="30">
        <v>1.371</v>
      </c>
      <c r="P377" s="30">
        <v>1.423</v>
      </c>
      <c r="Q377" s="30">
        <v>1.5640000000000001</v>
      </c>
      <c r="R377" s="30">
        <v>1.5669999999999999</v>
      </c>
      <c r="S377" s="114">
        <f t="shared" si="37"/>
        <v>13.633000000000001</v>
      </c>
      <c r="T377" s="71"/>
    </row>
    <row r="378" spans="1:20">
      <c r="A378" s="30">
        <f t="shared" si="48"/>
        <v>2015417</v>
      </c>
      <c r="B378" s="30">
        <v>41</v>
      </c>
      <c r="C378" s="30" t="str">
        <f>VLOOKUP(B378,mas!B:C,2,FALSE)</f>
        <v>総合ケアＳＴわかば</v>
      </c>
      <c r="D378" s="30">
        <v>2015</v>
      </c>
      <c r="E378" s="30">
        <v>7</v>
      </c>
      <c r="F378" s="30" t="str">
        <f>VLOOKUP(E378,mas!G:H,2,FALSE)</f>
        <v>電　力</v>
      </c>
      <c r="G378" s="30">
        <v>7.3689999999999998</v>
      </c>
      <c r="H378" s="30">
        <v>6.9320000000000004</v>
      </c>
      <c r="I378" s="30">
        <v>7.6879999999999997</v>
      </c>
      <c r="J378" s="30">
        <v>10.769</v>
      </c>
      <c r="K378" s="30">
        <v>11.321999999999999</v>
      </c>
      <c r="L378" s="30">
        <v>6.3879999999999999</v>
      </c>
      <c r="M378" s="30">
        <v>6.0490000000000004</v>
      </c>
      <c r="N378" s="30">
        <v>6.7750000000000004</v>
      </c>
      <c r="O378" s="30">
        <v>8.1609999999999996</v>
      </c>
      <c r="P378" s="30">
        <v>11.318</v>
      </c>
      <c r="Q378" s="30">
        <v>9.2949999999999999</v>
      </c>
      <c r="R378" s="30">
        <v>7.5190000000000001</v>
      </c>
      <c r="S378" s="114">
        <f t="shared" si="37"/>
        <v>99.584999999999994</v>
      </c>
      <c r="T378" s="71"/>
    </row>
    <row r="379" spans="1:20">
      <c r="A379" s="30">
        <f t="shared" si="48"/>
        <v>2015486</v>
      </c>
      <c r="B379" s="30">
        <v>48</v>
      </c>
      <c r="C379" s="30" t="s">
        <v>97</v>
      </c>
      <c r="D379" s="30">
        <v>2015</v>
      </c>
      <c r="E379" s="30">
        <v>6</v>
      </c>
      <c r="F379" s="30" t="str">
        <f>VLOOKUP(E379,mas!G:H,2,FALSE)</f>
        <v>都市ガス（13A）</v>
      </c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30">
        <v>0</v>
      </c>
      <c r="M379" s="30">
        <v>0</v>
      </c>
      <c r="N379" s="30">
        <v>0</v>
      </c>
      <c r="O379" s="30">
        <v>0</v>
      </c>
      <c r="P379" s="30">
        <v>0</v>
      </c>
      <c r="Q379" s="30">
        <v>0.08</v>
      </c>
      <c r="R379" s="30">
        <v>0.26600000000000001</v>
      </c>
      <c r="S379" s="114">
        <f t="shared" si="37"/>
        <v>0.34600000000000003</v>
      </c>
      <c r="T379" s="71"/>
    </row>
    <row r="380" spans="1:20">
      <c r="A380" s="30">
        <f t="shared" si="48"/>
        <v>2015487</v>
      </c>
      <c r="B380" s="30">
        <v>48</v>
      </c>
      <c r="C380" s="30" t="s">
        <v>97</v>
      </c>
      <c r="D380" s="30">
        <v>2015</v>
      </c>
      <c r="E380" s="30">
        <v>7</v>
      </c>
      <c r="F380" s="30" t="str">
        <f>VLOOKUP(E380,mas!G:H,2,FALSE)</f>
        <v>電　力</v>
      </c>
      <c r="G380" s="30">
        <v>0</v>
      </c>
      <c r="H380" s="30">
        <v>0</v>
      </c>
      <c r="I380" s="30">
        <v>0</v>
      </c>
      <c r="J380" s="30">
        <v>0</v>
      </c>
      <c r="K380" s="30">
        <v>0</v>
      </c>
      <c r="L380" s="30">
        <v>0</v>
      </c>
      <c r="M380" s="30">
        <v>0</v>
      </c>
      <c r="N380" s="30">
        <v>0</v>
      </c>
      <c r="O380" s="30">
        <v>0</v>
      </c>
      <c r="P380" s="30">
        <v>1.282</v>
      </c>
      <c r="Q380" s="30">
        <v>7.3949999999999996</v>
      </c>
      <c r="R380" s="30">
        <v>8.6280000000000001</v>
      </c>
      <c r="S380" s="114">
        <f t="shared" si="37"/>
        <v>17.305</v>
      </c>
      <c r="T380" s="71"/>
    </row>
    <row r="381" spans="1:20">
      <c r="A381" s="30">
        <f t="shared" si="48"/>
        <v>2015501</v>
      </c>
      <c r="B381" s="30">
        <v>50</v>
      </c>
      <c r="C381" s="30" t="str">
        <f>VLOOKUP(B381,mas!B:C,2,FALSE)</f>
        <v>吉祥院病院</v>
      </c>
      <c r="D381" s="30">
        <v>2015</v>
      </c>
      <c r="E381" s="30">
        <v>1</v>
      </c>
      <c r="F381" s="30" t="str">
        <f>VLOOKUP(E381,mas!G:H,2,FALSE)</f>
        <v>揮発油（ガソリン）</v>
      </c>
      <c r="G381" s="30">
        <v>0.56999999999999995</v>
      </c>
      <c r="H381" s="30">
        <v>0.59</v>
      </c>
      <c r="I381" s="30">
        <v>0.6</v>
      </c>
      <c r="J381" s="30">
        <v>0.81</v>
      </c>
      <c r="K381" s="30">
        <v>0.79</v>
      </c>
      <c r="L381" s="30">
        <v>0.62</v>
      </c>
      <c r="M381" s="30">
        <v>0.53</v>
      </c>
      <c r="N381" s="30">
        <v>0.55000000000000004</v>
      </c>
      <c r="O381" s="30">
        <v>0.63</v>
      </c>
      <c r="P381" s="30">
        <v>0.5</v>
      </c>
      <c r="Q381" s="30">
        <v>0.55000000000000004</v>
      </c>
      <c r="R381" s="30">
        <v>0.63</v>
      </c>
      <c r="S381" s="114">
        <f t="shared" si="37"/>
        <v>7.3699999999999992</v>
      </c>
      <c r="T381" s="71"/>
    </row>
    <row r="382" spans="1:20">
      <c r="A382" s="30">
        <f t="shared" si="48"/>
        <v>2015506</v>
      </c>
      <c r="B382" s="30">
        <v>50</v>
      </c>
      <c r="C382" s="30" t="str">
        <f>VLOOKUP(B382,mas!B:C,2,FALSE)</f>
        <v>吉祥院病院</v>
      </c>
      <c r="D382" s="30">
        <v>2015</v>
      </c>
      <c r="E382" s="30">
        <v>6</v>
      </c>
      <c r="F382" s="30" t="str">
        <f>VLOOKUP(E382,mas!G:H,2,FALSE)</f>
        <v>都市ガス（13A）</v>
      </c>
      <c r="G382" s="30">
        <v>4.74</v>
      </c>
      <c r="H382" s="30">
        <v>3.04</v>
      </c>
      <c r="I382" s="30">
        <v>3.59</v>
      </c>
      <c r="J382" s="30">
        <v>4.47</v>
      </c>
      <c r="K382" s="30">
        <v>7.49</v>
      </c>
      <c r="L382" s="30">
        <v>6.76</v>
      </c>
      <c r="M382" s="30">
        <v>3.96</v>
      </c>
      <c r="N382" s="30">
        <v>2.63</v>
      </c>
      <c r="O382" s="30">
        <v>3.72</v>
      </c>
      <c r="P382" s="30">
        <v>6.02</v>
      </c>
      <c r="Q382" s="30">
        <v>5.5</v>
      </c>
      <c r="R382" s="30">
        <v>6.5</v>
      </c>
      <c r="S382" s="114">
        <f t="shared" si="37"/>
        <v>58.42</v>
      </c>
      <c r="T382" s="71"/>
    </row>
    <row r="383" spans="1:20">
      <c r="A383" s="30">
        <f t="shared" si="48"/>
        <v>2015507</v>
      </c>
      <c r="B383" s="30">
        <v>50</v>
      </c>
      <c r="C383" s="30" t="str">
        <f>VLOOKUP(B383,mas!B:C,2,FALSE)</f>
        <v>吉祥院病院</v>
      </c>
      <c r="D383" s="30">
        <v>2015</v>
      </c>
      <c r="E383" s="30">
        <v>7</v>
      </c>
      <c r="F383" s="30" t="str">
        <f>VLOOKUP(E383,mas!G:H,2,FALSE)</f>
        <v>電　力</v>
      </c>
      <c r="G383" s="30">
        <v>27.806000000000001</v>
      </c>
      <c r="H383" s="30">
        <v>25.032</v>
      </c>
      <c r="I383" s="30">
        <v>28.059000000000001</v>
      </c>
      <c r="J383" s="30">
        <v>28.655999999999999</v>
      </c>
      <c r="K383" s="30">
        <v>31.27</v>
      </c>
      <c r="L383" s="30">
        <v>29.832000000000001</v>
      </c>
      <c r="M383" s="30">
        <v>25.29</v>
      </c>
      <c r="N383" s="30">
        <v>26.651</v>
      </c>
      <c r="O383" s="30">
        <v>27.617000000000001</v>
      </c>
      <c r="P383" s="30">
        <v>29.173999999999999</v>
      </c>
      <c r="Q383" s="30">
        <v>31.861000000000001</v>
      </c>
      <c r="R383" s="30">
        <v>28.280999999999999</v>
      </c>
      <c r="S383" s="114">
        <f t="shared" si="37"/>
        <v>339.529</v>
      </c>
      <c r="T383" s="71"/>
    </row>
    <row r="384" spans="1:20">
      <c r="A384" s="30">
        <f t="shared" si="48"/>
        <v>2015531</v>
      </c>
      <c r="B384" s="30">
        <v>53</v>
      </c>
      <c r="C384" s="30" t="str">
        <f>VLOOKUP(B384,mas!B:C,2,FALSE)</f>
        <v>吉祥院こども診療所</v>
      </c>
      <c r="D384" s="30">
        <v>2015</v>
      </c>
      <c r="E384" s="30">
        <v>1</v>
      </c>
      <c r="F384" s="30" t="str">
        <f>VLOOKUP(E384,mas!G:H,2,FALSE)</f>
        <v>揮発油（ガソリン）</v>
      </c>
      <c r="G384" s="30">
        <v>0</v>
      </c>
      <c r="H384" s="30">
        <v>1.47E-2</v>
      </c>
      <c r="I384" s="30">
        <v>0</v>
      </c>
      <c r="J384" s="30">
        <v>0</v>
      </c>
      <c r="K384" s="30">
        <v>0</v>
      </c>
      <c r="L384" s="30">
        <v>0</v>
      </c>
      <c r="M384" s="30">
        <v>0</v>
      </c>
      <c r="N384" s="30">
        <v>0</v>
      </c>
      <c r="O384" s="30">
        <v>0</v>
      </c>
      <c r="P384" s="30">
        <v>0</v>
      </c>
      <c r="Q384" s="30">
        <v>0</v>
      </c>
      <c r="R384" s="30">
        <v>0</v>
      </c>
      <c r="S384" s="114">
        <f t="shared" si="37"/>
        <v>1.47E-2</v>
      </c>
      <c r="T384" s="71"/>
    </row>
    <row r="385" spans="1:20">
      <c r="A385" s="30">
        <f t="shared" si="48"/>
        <v>2015536</v>
      </c>
      <c r="B385" s="30">
        <v>53</v>
      </c>
      <c r="C385" s="30" t="str">
        <f>VLOOKUP(B385,mas!B:C,2,FALSE)</f>
        <v>吉祥院こども診療所</v>
      </c>
      <c r="D385" s="30">
        <v>2015</v>
      </c>
      <c r="E385" s="30">
        <v>6</v>
      </c>
      <c r="F385" s="30" t="str">
        <f>VLOOKUP(E385,mas!G:H,2,FALSE)</f>
        <v>都市ガス（13A）</v>
      </c>
      <c r="G385" s="30">
        <v>3.9E-2</v>
      </c>
      <c r="H385" s="30">
        <v>2.1000000000000001E-2</v>
      </c>
      <c r="I385" s="30">
        <v>0</v>
      </c>
      <c r="J385" s="30">
        <v>0</v>
      </c>
      <c r="K385" s="30">
        <v>0</v>
      </c>
      <c r="L385" s="30">
        <v>0</v>
      </c>
      <c r="M385" s="30">
        <v>0</v>
      </c>
      <c r="N385" s="30">
        <v>0</v>
      </c>
      <c r="O385" s="30">
        <v>0.02</v>
      </c>
      <c r="P385" s="30">
        <v>3.5000000000000003E-2</v>
      </c>
      <c r="Q385" s="30">
        <v>4.7E-2</v>
      </c>
      <c r="R385" s="30">
        <v>3.7999999999999999E-2</v>
      </c>
      <c r="S385" s="114">
        <f t="shared" si="37"/>
        <v>0.2</v>
      </c>
      <c r="T385" s="71"/>
    </row>
    <row r="386" spans="1:20">
      <c r="A386" s="30">
        <f t="shared" si="48"/>
        <v>2015537</v>
      </c>
      <c r="B386" s="30">
        <v>53</v>
      </c>
      <c r="C386" s="30" t="str">
        <f>VLOOKUP(B386,mas!B:C,2,FALSE)</f>
        <v>吉祥院こども診療所</v>
      </c>
      <c r="D386" s="30">
        <v>2015</v>
      </c>
      <c r="E386" s="30">
        <v>7</v>
      </c>
      <c r="F386" s="30" t="str">
        <f>VLOOKUP(E386,mas!G:H,2,FALSE)</f>
        <v>電　力</v>
      </c>
      <c r="G386" s="30">
        <v>2.4470000000000001</v>
      </c>
      <c r="H386" s="30">
        <v>1.857</v>
      </c>
      <c r="I386" s="30">
        <v>1.998</v>
      </c>
      <c r="J386" s="30">
        <v>2.66</v>
      </c>
      <c r="K386" s="30">
        <v>4.327</v>
      </c>
      <c r="L386" s="30">
        <v>2.7360000000000002</v>
      </c>
      <c r="M386" s="30">
        <v>1.8280000000000001</v>
      </c>
      <c r="N386" s="30">
        <v>1.718</v>
      </c>
      <c r="O386" s="30">
        <v>2.1110000000000002</v>
      </c>
      <c r="P386" s="30">
        <v>3.2250000000000001</v>
      </c>
      <c r="Q386" s="30">
        <v>3.7690000000000001</v>
      </c>
      <c r="R386" s="30">
        <v>3.01</v>
      </c>
      <c r="S386" s="114">
        <f t="shared" ref="S386:S449" si="49">SUM(G386:R386)</f>
        <v>31.686</v>
      </c>
      <c r="T386" s="71"/>
    </row>
    <row r="387" spans="1:20">
      <c r="A387" s="30">
        <f t="shared" si="48"/>
        <v>2015541</v>
      </c>
      <c r="B387" s="30">
        <v>54</v>
      </c>
      <c r="C387" s="30" t="str">
        <f>VLOOKUP(B387,mas!B:C,2,FALSE)</f>
        <v>久世診療所</v>
      </c>
      <c r="D387" s="30">
        <v>2015</v>
      </c>
      <c r="E387" s="30">
        <v>1</v>
      </c>
      <c r="F387" s="30" t="str">
        <f>VLOOKUP(E387,mas!G:H,2,FALSE)</f>
        <v>揮発油（ガソリン）</v>
      </c>
      <c r="G387" s="30">
        <v>2.9000000000000001E-2</v>
      </c>
      <c r="H387" s="30">
        <v>2.9000000000000001E-2</v>
      </c>
      <c r="I387" s="30">
        <v>2.1999999999999999E-2</v>
      </c>
      <c r="J387" s="30">
        <v>5.1999999999999998E-2</v>
      </c>
      <c r="K387" s="30">
        <v>2.3E-2</v>
      </c>
      <c r="L387" s="30">
        <v>0</v>
      </c>
      <c r="M387" s="30">
        <v>0</v>
      </c>
      <c r="N387" s="30">
        <v>0.03</v>
      </c>
      <c r="O387" s="30">
        <v>0</v>
      </c>
      <c r="P387" s="30">
        <v>2.8000000000000001E-2</v>
      </c>
      <c r="Q387" s="30">
        <v>4.9000000000000002E-2</v>
      </c>
      <c r="R387" s="30">
        <v>0</v>
      </c>
      <c r="S387" s="114">
        <f t="shared" si="49"/>
        <v>0.26200000000000001</v>
      </c>
      <c r="T387" s="71"/>
    </row>
    <row r="388" spans="1:20">
      <c r="A388" s="30">
        <f t="shared" si="48"/>
        <v>2015542</v>
      </c>
      <c r="B388" s="30">
        <v>54</v>
      </c>
      <c r="C388" s="30" t="str">
        <f>VLOOKUP(B388,mas!B:C,2,FALSE)</f>
        <v>久世診療所</v>
      </c>
      <c r="D388" s="30">
        <v>2015</v>
      </c>
      <c r="E388" s="30">
        <v>2</v>
      </c>
      <c r="F388" s="30" t="str">
        <f>VLOOKUP(E388,mas!G:H,2,FALSE)</f>
        <v>灯　油</v>
      </c>
      <c r="G388" s="30">
        <v>0</v>
      </c>
      <c r="H388" s="30">
        <v>0</v>
      </c>
      <c r="I388" s="30">
        <v>0</v>
      </c>
      <c r="J388" s="30">
        <v>0</v>
      </c>
      <c r="K388" s="30">
        <v>0</v>
      </c>
      <c r="L388" s="30">
        <v>0</v>
      </c>
      <c r="M388" s="30">
        <v>0</v>
      </c>
      <c r="N388" s="30">
        <v>0</v>
      </c>
      <c r="O388" s="30">
        <v>2.1000000000000001E-2</v>
      </c>
      <c r="P388" s="30">
        <v>5.3999999999999999E-2</v>
      </c>
      <c r="Q388" s="30">
        <v>0</v>
      </c>
      <c r="R388" s="30">
        <v>0</v>
      </c>
      <c r="S388" s="114">
        <f t="shared" si="49"/>
        <v>7.4999999999999997E-2</v>
      </c>
      <c r="T388" s="71"/>
    </row>
    <row r="389" spans="1:20">
      <c r="A389" s="30">
        <f t="shared" si="48"/>
        <v>2015546</v>
      </c>
      <c r="B389" s="30">
        <v>54</v>
      </c>
      <c r="C389" s="30" t="str">
        <f>VLOOKUP(B389,mas!B:C,2,FALSE)</f>
        <v>久世診療所</v>
      </c>
      <c r="D389" s="30">
        <v>2015</v>
      </c>
      <c r="E389" s="30">
        <v>6</v>
      </c>
      <c r="F389" s="30" t="str">
        <f>VLOOKUP(E389,mas!G:H,2,FALSE)</f>
        <v>都市ガス（13A）</v>
      </c>
      <c r="G389" s="30">
        <v>8.4000000000000005E-2</v>
      </c>
      <c r="H389" s="30">
        <v>2.4E-2</v>
      </c>
      <c r="I389" s="30">
        <v>5.0000000000000001E-3</v>
      </c>
      <c r="J389" s="30">
        <v>5.0000000000000001E-3</v>
      </c>
      <c r="K389" s="30">
        <v>3.0000000000000001E-3</v>
      </c>
      <c r="L389" s="30">
        <v>4.0000000000000001E-3</v>
      </c>
      <c r="M389" s="30">
        <v>4.0000000000000001E-3</v>
      </c>
      <c r="N389" s="30">
        <v>3.5999999999999997E-2</v>
      </c>
      <c r="O389" s="30">
        <v>8.5000000000000006E-2</v>
      </c>
      <c r="P389" s="30">
        <v>0.11</v>
      </c>
      <c r="Q389" s="30">
        <v>0.14899999999999999</v>
      </c>
      <c r="R389" s="30">
        <v>0.13900000000000001</v>
      </c>
      <c r="S389" s="114">
        <f t="shared" si="49"/>
        <v>0.64800000000000002</v>
      </c>
      <c r="T389" s="71"/>
    </row>
    <row r="390" spans="1:20">
      <c r="A390" s="30">
        <f t="shared" si="48"/>
        <v>2015547</v>
      </c>
      <c r="B390" s="30">
        <v>54</v>
      </c>
      <c r="C390" s="30" t="str">
        <f>VLOOKUP(B390,mas!B:C,2,FALSE)</f>
        <v>久世診療所</v>
      </c>
      <c r="D390" s="30">
        <v>2015</v>
      </c>
      <c r="E390" s="30">
        <v>7</v>
      </c>
      <c r="F390" s="30" t="str">
        <f>VLOOKUP(E390,mas!G:H,2,FALSE)</f>
        <v>電　力</v>
      </c>
      <c r="G390" s="30">
        <v>2.5009999999999999</v>
      </c>
      <c r="H390" s="30">
        <v>2.4289999999999998</v>
      </c>
      <c r="I390" s="30">
        <v>2.427</v>
      </c>
      <c r="J390" s="30">
        <v>2.5739999999999998</v>
      </c>
      <c r="K390" s="30">
        <v>4.1669999999999998</v>
      </c>
      <c r="L390" s="30">
        <v>4.3440000000000003</v>
      </c>
      <c r="M390" s="30">
        <v>2.2770000000000001</v>
      </c>
      <c r="N390" s="30">
        <v>2.3479999999999999</v>
      </c>
      <c r="O390" s="30">
        <v>2.8029999999999999</v>
      </c>
      <c r="P390" s="30">
        <v>3.5350000000000001</v>
      </c>
      <c r="Q390" s="30">
        <v>5.1109999999999998</v>
      </c>
      <c r="R390" s="30">
        <v>4.585</v>
      </c>
      <c r="S390" s="114">
        <f t="shared" si="49"/>
        <v>39.100999999999999</v>
      </c>
      <c r="T390" s="71"/>
    </row>
    <row r="391" spans="1:20">
      <c r="A391" s="30">
        <f t="shared" si="48"/>
        <v>2015551</v>
      </c>
      <c r="B391" s="30">
        <v>55</v>
      </c>
      <c r="C391" s="30" t="str">
        <f>VLOOKUP(B391,mas!B:C,2,FALSE)</f>
        <v>九条診療所</v>
      </c>
      <c r="D391" s="30">
        <v>2015</v>
      </c>
      <c r="E391" s="30">
        <v>1</v>
      </c>
      <c r="F391" s="30" t="str">
        <f>VLOOKUP(E391,mas!G:H,2,FALSE)</f>
        <v>揮発油（ガソリン）</v>
      </c>
      <c r="G391" s="30">
        <v>0.13</v>
      </c>
      <c r="H391" s="30">
        <v>8.8999999999999996E-2</v>
      </c>
      <c r="I391" s="30">
        <v>0.129</v>
      </c>
      <c r="J391" s="30">
        <v>0.14599999999999999</v>
      </c>
      <c r="K391" s="30">
        <v>0.161</v>
      </c>
      <c r="L391" s="30">
        <v>0.14699999999999999</v>
      </c>
      <c r="M391" s="30">
        <v>0.106</v>
      </c>
      <c r="N391" s="30">
        <v>0.126</v>
      </c>
      <c r="O391" s="30">
        <v>0.113</v>
      </c>
      <c r="P391" s="30">
        <v>0.106</v>
      </c>
      <c r="Q391" s="30">
        <v>0.11799999999999999</v>
      </c>
      <c r="R391" s="30">
        <v>0.122</v>
      </c>
      <c r="S391" s="114">
        <f t="shared" si="49"/>
        <v>1.4929999999999999</v>
      </c>
      <c r="T391" s="71"/>
    </row>
    <row r="392" spans="1:20">
      <c r="A392" s="30">
        <f t="shared" si="48"/>
        <v>2015556</v>
      </c>
      <c r="B392" s="30">
        <v>55</v>
      </c>
      <c r="C392" s="30" t="str">
        <f>VLOOKUP(B392,mas!B:C,2,FALSE)</f>
        <v>九条診療所</v>
      </c>
      <c r="D392" s="30">
        <v>2015</v>
      </c>
      <c r="E392" s="30">
        <v>6</v>
      </c>
      <c r="F392" s="30" t="str">
        <f>VLOOKUP(E392,mas!G:H,2,FALSE)</f>
        <v>都市ガス（13A）</v>
      </c>
      <c r="G392" s="30">
        <v>0.69399999999999995</v>
      </c>
      <c r="H392" s="30">
        <v>0.313</v>
      </c>
      <c r="I392" s="30">
        <v>0.72299999999999998</v>
      </c>
      <c r="J392" s="30">
        <v>0.96499999999999997</v>
      </c>
      <c r="K392" s="30">
        <v>1.3759999999999999</v>
      </c>
      <c r="L392" s="30">
        <v>0.91800000000000004</v>
      </c>
      <c r="M392" s="30">
        <v>0.36499999999999999</v>
      </c>
      <c r="N392" s="30">
        <v>0.29399999999999998</v>
      </c>
      <c r="O392" s="30">
        <v>0.97099999999999997</v>
      </c>
      <c r="P392" s="30">
        <v>1.1619999999999999</v>
      </c>
      <c r="Q392" s="30">
        <v>1.3819999999999999</v>
      </c>
      <c r="R392" s="30">
        <v>1.113</v>
      </c>
      <c r="S392" s="114">
        <f t="shared" si="49"/>
        <v>10.276</v>
      </c>
      <c r="T392" s="71"/>
    </row>
    <row r="393" spans="1:20">
      <c r="A393" s="30">
        <f t="shared" si="48"/>
        <v>2015557</v>
      </c>
      <c r="B393" s="30">
        <v>55</v>
      </c>
      <c r="C393" s="30" t="str">
        <f>VLOOKUP(B393,mas!B:C,2,FALSE)</f>
        <v>九条診療所</v>
      </c>
      <c r="D393" s="30">
        <v>2015</v>
      </c>
      <c r="E393" s="30">
        <v>7</v>
      </c>
      <c r="F393" s="30" t="str">
        <f>VLOOKUP(E393,mas!G:H,2,FALSE)</f>
        <v>電　力</v>
      </c>
      <c r="G393" s="30">
        <v>6.7380000000000004</v>
      </c>
      <c r="H393" s="30">
        <v>5.9850000000000003</v>
      </c>
      <c r="I393" s="30">
        <v>5.6219999999999999</v>
      </c>
      <c r="J393" s="30">
        <v>6.0439999999999996</v>
      </c>
      <c r="K393" s="30">
        <v>6.1310000000000002</v>
      </c>
      <c r="L393" s="30">
        <v>6.6779999999999999</v>
      </c>
      <c r="M393" s="30">
        <v>5.6</v>
      </c>
      <c r="N393" s="30">
        <v>5.7480000000000002</v>
      </c>
      <c r="O393" s="30">
        <v>5.8250000000000002</v>
      </c>
      <c r="P393" s="30">
        <v>5.9619999999999997</v>
      </c>
      <c r="Q393" s="30">
        <v>6.9109999999999996</v>
      </c>
      <c r="R393" s="30">
        <v>6.61</v>
      </c>
      <c r="S393" s="114">
        <f t="shared" si="49"/>
        <v>73.853999999999999</v>
      </c>
      <c r="T393" s="71"/>
    </row>
    <row r="394" spans="1:20">
      <c r="A394" s="30">
        <f t="shared" si="48"/>
        <v>2015561</v>
      </c>
      <c r="B394" s="30">
        <v>56</v>
      </c>
      <c r="C394" s="30" t="str">
        <f>VLOOKUP(B394,mas!B:C,2,FALSE)</f>
        <v>あらぐさデイサービス</v>
      </c>
      <c r="D394" s="30">
        <v>2015</v>
      </c>
      <c r="E394" s="30">
        <v>1</v>
      </c>
      <c r="F394" s="30" t="str">
        <f>VLOOKUP(E394,mas!G:H,2,FALSE)</f>
        <v>揮発油（ガソリン）</v>
      </c>
      <c r="G394" s="30">
        <v>0.35299999999999998</v>
      </c>
      <c r="H394" s="30">
        <v>0.35</v>
      </c>
      <c r="I394" s="30">
        <v>0.39300000000000002</v>
      </c>
      <c r="J394" s="30">
        <v>0.434</v>
      </c>
      <c r="K394" s="30">
        <v>0.44</v>
      </c>
      <c r="L394" s="30">
        <v>0.38300000000000001</v>
      </c>
      <c r="M394" s="30">
        <v>0.32200000000000001</v>
      </c>
      <c r="N394" s="30">
        <v>0.38</v>
      </c>
      <c r="O394" s="30">
        <v>0.36799999999999999</v>
      </c>
      <c r="P394" s="30">
        <v>0.222</v>
      </c>
      <c r="Q394" s="30">
        <v>0.35399999999999998</v>
      </c>
      <c r="R394" s="30">
        <v>0.30299999999999999</v>
      </c>
      <c r="S394" s="114">
        <f t="shared" si="49"/>
        <v>4.3019999999999996</v>
      </c>
      <c r="T394" s="71"/>
    </row>
    <row r="395" spans="1:20">
      <c r="A395" s="30">
        <f t="shared" si="48"/>
        <v>2015563</v>
      </c>
      <c r="B395" s="30">
        <v>56</v>
      </c>
      <c r="C395" s="30" t="str">
        <f>VLOOKUP(B395,mas!B:C,2,FALSE)</f>
        <v>あらぐさデイサービス</v>
      </c>
      <c r="D395" s="30">
        <v>2015</v>
      </c>
      <c r="E395" s="30">
        <v>3</v>
      </c>
      <c r="F395" s="30" t="str">
        <f>VLOOKUP(E395,mas!G:H,2,FALSE)</f>
        <v>軽　油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0">
        <v>0</v>
      </c>
      <c r="P395" s="30">
        <v>0</v>
      </c>
      <c r="Q395" s="30">
        <v>0</v>
      </c>
      <c r="R395" s="30">
        <v>0</v>
      </c>
      <c r="S395" s="114">
        <f t="shared" si="49"/>
        <v>0</v>
      </c>
      <c r="T395" s="71"/>
    </row>
    <row r="396" spans="1:20">
      <c r="A396" s="30">
        <f t="shared" si="48"/>
        <v>2015566</v>
      </c>
      <c r="B396" s="30">
        <v>56</v>
      </c>
      <c r="C396" s="30" t="str">
        <f>VLOOKUP(B396,mas!B:C,2,FALSE)</f>
        <v>あらぐさデイサービス</v>
      </c>
      <c r="D396" s="30">
        <v>2015</v>
      </c>
      <c r="E396" s="30">
        <v>6</v>
      </c>
      <c r="F396" s="30" t="str">
        <f>VLOOKUP(E396,mas!G:H,2,FALSE)</f>
        <v>都市ガス（13A）</v>
      </c>
      <c r="G396" s="30">
        <v>0.85799999999999998</v>
      </c>
      <c r="H396" s="30">
        <v>0.65300000000000002</v>
      </c>
      <c r="I396" s="30">
        <v>0.41499999999999998</v>
      </c>
      <c r="J396" s="30">
        <v>0.442</v>
      </c>
      <c r="K396" s="30">
        <v>0.67700000000000005</v>
      </c>
      <c r="L396" s="30">
        <v>0.58899999999999997</v>
      </c>
      <c r="M396" s="30">
        <v>0.39500000000000002</v>
      </c>
      <c r="N396" s="30">
        <v>0.41699999999999998</v>
      </c>
      <c r="O396" s="30">
        <v>0.63600000000000001</v>
      </c>
      <c r="P396" s="30">
        <v>0.81399999999999995</v>
      </c>
      <c r="Q396" s="30">
        <v>0.81399999999999995</v>
      </c>
      <c r="R396" s="30">
        <v>0.96899999999999997</v>
      </c>
      <c r="S396" s="114">
        <f t="shared" si="49"/>
        <v>7.6790000000000003</v>
      </c>
      <c r="T396" s="71"/>
    </row>
    <row r="397" spans="1:20">
      <c r="A397" s="30">
        <f t="shared" si="48"/>
        <v>2015567</v>
      </c>
      <c r="B397" s="30">
        <v>56</v>
      </c>
      <c r="C397" s="30" t="str">
        <f>VLOOKUP(B397,mas!B:C,2,FALSE)</f>
        <v>あらぐさデイサービス</v>
      </c>
      <c r="D397" s="30">
        <v>2015</v>
      </c>
      <c r="E397" s="30">
        <v>7</v>
      </c>
      <c r="F397" s="30" t="str">
        <f>VLOOKUP(E397,mas!G:H,2,FALSE)</f>
        <v>電　力</v>
      </c>
      <c r="G397" s="30">
        <v>1.351</v>
      </c>
      <c r="H397" s="30">
        <v>1.286</v>
      </c>
      <c r="I397" s="30">
        <v>1.075</v>
      </c>
      <c r="J397" s="30">
        <v>1.173</v>
      </c>
      <c r="K397" s="30">
        <v>1.62</v>
      </c>
      <c r="L397" s="30">
        <v>1.159</v>
      </c>
      <c r="M397" s="30">
        <v>1.052</v>
      </c>
      <c r="N397" s="30">
        <v>1.0900000000000001</v>
      </c>
      <c r="O397" s="30">
        <v>1.218</v>
      </c>
      <c r="P397" s="30">
        <v>1.59</v>
      </c>
      <c r="Q397" s="30">
        <v>1.1990000000000001</v>
      </c>
      <c r="R397" s="30">
        <v>1.226</v>
      </c>
      <c r="S397" s="114">
        <f t="shared" si="49"/>
        <v>15.038999999999998</v>
      </c>
      <c r="T397" s="71"/>
    </row>
    <row r="398" spans="1:20">
      <c r="A398" s="30">
        <f t="shared" si="48"/>
        <v>2015571</v>
      </c>
      <c r="B398" s="30">
        <v>57</v>
      </c>
      <c r="C398" s="30" t="e">
        <f>VLOOKUP(B398,mas!B:C,2,FALSE)</f>
        <v>#N/A</v>
      </c>
      <c r="D398" s="30">
        <v>2015</v>
      </c>
      <c r="E398" s="30">
        <v>1</v>
      </c>
      <c r="F398" s="30" t="str">
        <f>VLOOKUP(E398,mas!G:H,2,FALSE)</f>
        <v>揮発油（ガソリン）</v>
      </c>
      <c r="G398" s="30">
        <v>1.2E-2</v>
      </c>
      <c r="H398" s="30">
        <v>1.0999999999999999E-2</v>
      </c>
      <c r="I398" s="30">
        <v>1.2E-2</v>
      </c>
      <c r="J398" s="30">
        <v>1.0999999999999999E-2</v>
      </c>
      <c r="K398" s="30">
        <v>1.4999999999999999E-2</v>
      </c>
      <c r="L398" s="30">
        <v>1.4999999999999999E-2</v>
      </c>
      <c r="M398" s="30">
        <v>1.7999999999999999E-2</v>
      </c>
      <c r="N398" s="30">
        <v>1.4999999999999999E-2</v>
      </c>
      <c r="O398" s="30">
        <v>1.7000000000000001E-2</v>
      </c>
      <c r="P398" s="30">
        <v>1.0999999999999999E-2</v>
      </c>
      <c r="Q398" s="30">
        <v>1.4999999999999999E-2</v>
      </c>
      <c r="R398" s="30">
        <v>1.2E-2</v>
      </c>
      <c r="S398" s="114">
        <f t="shared" si="49"/>
        <v>0.16400000000000003</v>
      </c>
      <c r="T398" s="71"/>
    </row>
    <row r="399" spans="1:20">
      <c r="A399" s="30">
        <f t="shared" si="48"/>
        <v>2015576</v>
      </c>
      <c r="B399" s="30">
        <v>57</v>
      </c>
      <c r="C399" s="30" t="e">
        <f>VLOOKUP(B399,mas!B:C,2,FALSE)</f>
        <v>#N/A</v>
      </c>
      <c r="D399" s="30">
        <v>2015</v>
      </c>
      <c r="E399" s="30">
        <v>6</v>
      </c>
      <c r="F399" s="30" t="str">
        <f>VLOOKUP(E399,mas!G:H,2,FALSE)</f>
        <v>都市ガス（13A）</v>
      </c>
      <c r="G399" s="30">
        <v>2.5999999999999999E-2</v>
      </c>
      <c r="H399" s="30">
        <v>1.9E-2</v>
      </c>
      <c r="I399" s="30">
        <v>7.0000000000000001E-3</v>
      </c>
      <c r="J399" s="30">
        <v>7.0000000000000001E-3</v>
      </c>
      <c r="K399" s="30">
        <v>4.0000000000000001E-3</v>
      </c>
      <c r="L399" s="30">
        <v>3.0000000000000001E-3</v>
      </c>
      <c r="M399" s="30">
        <v>6.0000000000000001E-3</v>
      </c>
      <c r="N399" s="30">
        <v>1.0999999999999999E-2</v>
      </c>
      <c r="O399" s="30">
        <v>1.2E-2</v>
      </c>
      <c r="P399" s="30">
        <v>2.1999999999999999E-2</v>
      </c>
      <c r="Q399" s="30">
        <v>2.8000000000000001E-2</v>
      </c>
      <c r="R399" s="30">
        <v>0.03</v>
      </c>
      <c r="S399" s="114">
        <f t="shared" si="49"/>
        <v>0.17499999999999999</v>
      </c>
      <c r="T399" s="71"/>
    </row>
    <row r="400" spans="1:20">
      <c r="A400" s="30">
        <f t="shared" si="48"/>
        <v>2015577</v>
      </c>
      <c r="B400" s="30">
        <v>57</v>
      </c>
      <c r="C400" s="30" t="e">
        <f>VLOOKUP(B400,mas!B:C,2,FALSE)</f>
        <v>#N/A</v>
      </c>
      <c r="D400" s="30">
        <v>2015</v>
      </c>
      <c r="E400" s="30">
        <v>7</v>
      </c>
      <c r="F400" s="30" t="str">
        <f>VLOOKUP(E400,mas!G:H,2,FALSE)</f>
        <v>電　力</v>
      </c>
      <c r="G400" s="30">
        <v>0.309</v>
      </c>
      <c r="H400" s="30">
        <v>0.191</v>
      </c>
      <c r="I400" s="30">
        <v>0.18099999999999999</v>
      </c>
      <c r="J400" s="30">
        <v>0.247</v>
      </c>
      <c r="K400" s="30">
        <v>0.35899999999999999</v>
      </c>
      <c r="L400" s="30">
        <v>0.27300000000000002</v>
      </c>
      <c r="M400" s="30">
        <v>0.23200000000000001</v>
      </c>
      <c r="N400" s="30">
        <v>0.25900000000000001</v>
      </c>
      <c r="O400" s="30">
        <v>0.32500000000000001</v>
      </c>
      <c r="P400" s="30">
        <v>0.51500000000000001</v>
      </c>
      <c r="Q400" s="30">
        <v>0.47499999999999998</v>
      </c>
      <c r="R400" s="30">
        <v>0.35499999999999998</v>
      </c>
      <c r="S400" s="114">
        <f t="shared" si="49"/>
        <v>3.7210000000000005</v>
      </c>
      <c r="T400" s="71"/>
    </row>
    <row r="401" spans="1:20">
      <c r="A401" s="30">
        <f t="shared" si="48"/>
        <v>2015701</v>
      </c>
      <c r="B401" s="30">
        <v>70</v>
      </c>
      <c r="C401" s="30" t="str">
        <f>VLOOKUP(B401,mas!B:C,2,FALSE)</f>
        <v>京都協立病院</v>
      </c>
      <c r="D401" s="30">
        <v>2015</v>
      </c>
      <c r="E401" s="30">
        <v>1</v>
      </c>
      <c r="F401" s="30" t="str">
        <f>VLOOKUP(E401,mas!G:H,2,FALSE)</f>
        <v>揮発油（ガソリン）</v>
      </c>
      <c r="G401" s="30">
        <v>9.4399999999999998E-2</v>
      </c>
      <c r="H401" s="30">
        <v>5.1499999999999997E-2</v>
      </c>
      <c r="I401" s="30">
        <v>6.7599999999999993E-2</v>
      </c>
      <c r="J401" s="30">
        <v>2.3E-2</v>
      </c>
      <c r="K401" s="30">
        <v>6.6699999999999995E-2</v>
      </c>
      <c r="L401" s="30">
        <v>3.5999999999999997E-2</v>
      </c>
      <c r="M401" s="30">
        <v>1.6E-2</v>
      </c>
      <c r="N401" s="30">
        <v>6.83E-2</v>
      </c>
      <c r="O401" s="30">
        <v>8.1000000000000003E-2</v>
      </c>
      <c r="P401" s="30">
        <v>2.9000000000000001E-2</v>
      </c>
      <c r="Q401" s="30">
        <v>8.8200000000000001E-2</v>
      </c>
      <c r="R401" s="30">
        <v>4.7E-2</v>
      </c>
      <c r="S401" s="114">
        <f t="shared" si="49"/>
        <v>0.66869999999999996</v>
      </c>
      <c r="T401" s="71"/>
    </row>
    <row r="402" spans="1:20">
      <c r="A402" s="30">
        <f t="shared" si="48"/>
        <v>2015703</v>
      </c>
      <c r="B402" s="30">
        <v>70</v>
      </c>
      <c r="C402" s="30" t="str">
        <f>VLOOKUP(B402,mas!B:C,2,FALSE)</f>
        <v>京都協立病院</v>
      </c>
      <c r="D402" s="30">
        <v>2015</v>
      </c>
      <c r="E402" s="30">
        <v>3</v>
      </c>
      <c r="F402" s="30" t="str">
        <f>VLOOKUP(E402,mas!G:H,2,FALSE)</f>
        <v>軽　油</v>
      </c>
      <c r="G402" s="30">
        <v>0.22090000000000001</v>
      </c>
      <c r="H402" s="30">
        <v>0.21490000000000001</v>
      </c>
      <c r="I402" s="30">
        <v>0.224</v>
      </c>
      <c r="J402" s="30">
        <v>0.21010000000000001</v>
      </c>
      <c r="K402" s="30">
        <v>0.26800000000000002</v>
      </c>
      <c r="L402" s="30">
        <v>0.22159999999999999</v>
      </c>
      <c r="M402" s="30">
        <v>0.20280000000000001</v>
      </c>
      <c r="N402" s="30">
        <v>0.19400000000000001</v>
      </c>
      <c r="O402" s="30">
        <v>0.23</v>
      </c>
      <c r="P402" s="30">
        <v>0.2205</v>
      </c>
      <c r="Q402" s="30">
        <v>0.25869999999999999</v>
      </c>
      <c r="R402" s="30">
        <v>0.18709999999999999</v>
      </c>
      <c r="S402" s="114">
        <f t="shared" si="49"/>
        <v>2.6526000000000005</v>
      </c>
      <c r="T402" s="71"/>
    </row>
    <row r="403" spans="1:20">
      <c r="A403" s="30">
        <f t="shared" si="48"/>
        <v>2015705</v>
      </c>
      <c r="B403" s="30">
        <v>70</v>
      </c>
      <c r="C403" s="30" t="str">
        <f>VLOOKUP(B403,mas!B:C,2,FALSE)</f>
        <v>京都協立病院</v>
      </c>
      <c r="D403" s="30">
        <v>2015</v>
      </c>
      <c r="E403" s="30">
        <v>5</v>
      </c>
      <c r="F403" s="30" t="str">
        <f>VLOOKUP(E403,mas!G:H,2,FALSE)</f>
        <v>液化石油ガス（LPG)</v>
      </c>
      <c r="G403" s="30">
        <v>2.153</v>
      </c>
      <c r="H403" s="30">
        <v>2.254</v>
      </c>
      <c r="I403" s="30">
        <v>3.2389999999999999</v>
      </c>
      <c r="J403" s="30">
        <v>3.5459999999999998</v>
      </c>
      <c r="K403" s="30">
        <v>4.9219999999999997</v>
      </c>
      <c r="L403" s="30">
        <v>3.5790000000000002</v>
      </c>
      <c r="M403" s="30">
        <v>2.056</v>
      </c>
      <c r="N403" s="30">
        <v>1.794</v>
      </c>
      <c r="O403" s="30">
        <v>2.419</v>
      </c>
      <c r="P403" s="30">
        <v>3.081</v>
      </c>
      <c r="Q403" s="30">
        <v>3.5059999999999998</v>
      </c>
      <c r="R403" s="30">
        <v>2.77</v>
      </c>
      <c r="S403" s="114">
        <f t="shared" si="49"/>
        <v>35.319000000000003</v>
      </c>
      <c r="T403" s="71"/>
    </row>
    <row r="404" spans="1:20">
      <c r="A404" s="30">
        <f t="shared" si="48"/>
        <v>2015707</v>
      </c>
      <c r="B404" s="30">
        <v>70</v>
      </c>
      <c r="C404" s="30" t="str">
        <f>VLOOKUP(B404,mas!B:C,2,FALSE)</f>
        <v>京都協立病院</v>
      </c>
      <c r="D404" s="30">
        <v>2015</v>
      </c>
      <c r="E404" s="30">
        <v>7</v>
      </c>
      <c r="F404" s="30" t="str">
        <f>VLOOKUP(E404,mas!G:H,2,FALSE)</f>
        <v>電　力</v>
      </c>
      <c r="G404" s="30">
        <v>47.484000000000002</v>
      </c>
      <c r="H404" s="30">
        <v>47.911999999999999</v>
      </c>
      <c r="I404" s="30">
        <v>50.573</v>
      </c>
      <c r="J404" s="30">
        <v>55.057000000000002</v>
      </c>
      <c r="K404" s="30">
        <v>55.103999999999999</v>
      </c>
      <c r="L404" s="30">
        <v>49.603000000000002</v>
      </c>
      <c r="M404" s="30">
        <v>47.295999999999999</v>
      </c>
      <c r="N404" s="30">
        <v>47.125</v>
      </c>
      <c r="O404" s="30">
        <v>52.148000000000003</v>
      </c>
      <c r="P404" s="30">
        <v>53.271999999999998</v>
      </c>
      <c r="Q404" s="30">
        <v>50.604999999999997</v>
      </c>
      <c r="R404" s="30">
        <v>51.904000000000003</v>
      </c>
      <c r="S404" s="114">
        <f t="shared" si="49"/>
        <v>608.08299999999997</v>
      </c>
      <c r="T404" s="71"/>
    </row>
    <row r="405" spans="1:20">
      <c r="A405" s="30">
        <f t="shared" si="48"/>
        <v>2015711</v>
      </c>
      <c r="B405" s="30">
        <v>71</v>
      </c>
      <c r="C405" s="30" t="str">
        <f>VLOOKUP(B405,mas!B:C,2,FALSE)</f>
        <v>あやべ協立診療所</v>
      </c>
      <c r="D405" s="30">
        <v>2015</v>
      </c>
      <c r="E405" s="30">
        <v>1</v>
      </c>
      <c r="F405" s="30" t="str">
        <f>VLOOKUP(E405,mas!G:H,2,FALSE)</f>
        <v>揮発油（ガソリン）</v>
      </c>
      <c r="G405" s="30">
        <v>0.60599999999999998</v>
      </c>
      <c r="H405" s="30">
        <v>0.7</v>
      </c>
      <c r="I405" s="30">
        <v>0.79500000000000004</v>
      </c>
      <c r="J405" s="30">
        <v>0.872</v>
      </c>
      <c r="K405" s="30">
        <v>0.76</v>
      </c>
      <c r="L405" s="30">
        <v>0.77</v>
      </c>
      <c r="M405" s="30">
        <v>0.70399999999999996</v>
      </c>
      <c r="N405" s="30">
        <v>0.74</v>
      </c>
      <c r="O405" s="30">
        <v>0.76300000000000001</v>
      </c>
      <c r="P405" s="30">
        <v>0.70199999999999996</v>
      </c>
      <c r="Q405" s="30">
        <v>0.78800000000000003</v>
      </c>
      <c r="R405" s="30">
        <v>0.85299999999999998</v>
      </c>
      <c r="S405" s="114">
        <f t="shared" si="49"/>
        <v>9.052999999999999</v>
      </c>
      <c r="T405" s="71"/>
    </row>
    <row r="406" spans="1:20">
      <c r="A406" s="30">
        <f t="shared" si="48"/>
        <v>2015712</v>
      </c>
      <c r="B406" s="30">
        <v>71</v>
      </c>
      <c r="C406" s="30" t="str">
        <f>VLOOKUP(B406,mas!B:C,2,FALSE)</f>
        <v>あやべ協立診療所</v>
      </c>
      <c r="D406" s="30">
        <v>2015</v>
      </c>
      <c r="E406" s="30">
        <v>2</v>
      </c>
      <c r="F406" s="30" t="str">
        <f>VLOOKUP(E406,mas!G:H,2,FALSE)</f>
        <v>灯　油</v>
      </c>
      <c r="G406" s="30">
        <v>0</v>
      </c>
      <c r="H406" s="30">
        <v>0</v>
      </c>
      <c r="I406" s="30">
        <v>0</v>
      </c>
      <c r="J406" s="30">
        <v>0</v>
      </c>
      <c r="K406" s="30">
        <v>0</v>
      </c>
      <c r="L406" s="30">
        <v>0</v>
      </c>
      <c r="M406" s="30">
        <v>0</v>
      </c>
      <c r="N406" s="30">
        <v>0</v>
      </c>
      <c r="O406" s="30">
        <v>0</v>
      </c>
      <c r="P406" s="30">
        <v>0</v>
      </c>
      <c r="Q406" s="30">
        <v>0</v>
      </c>
      <c r="R406" s="30">
        <v>0</v>
      </c>
      <c r="S406" s="114">
        <f t="shared" si="49"/>
        <v>0</v>
      </c>
      <c r="T406" s="71"/>
    </row>
    <row r="407" spans="1:20">
      <c r="A407" s="30">
        <f t="shared" si="48"/>
        <v>2015713</v>
      </c>
      <c r="B407" s="30">
        <v>71</v>
      </c>
      <c r="C407" s="30" t="str">
        <f>VLOOKUP(B407,mas!B:C,2,FALSE)</f>
        <v>あやべ協立診療所</v>
      </c>
      <c r="D407" s="30">
        <v>2015</v>
      </c>
      <c r="E407" s="30">
        <v>3</v>
      </c>
      <c r="F407" s="30" t="str">
        <f>VLOOKUP(E407,mas!G:H,2,FALSE)</f>
        <v>軽　油</v>
      </c>
      <c r="G407" s="30">
        <v>6.7000000000000004E-2</v>
      </c>
      <c r="H407" s="30">
        <v>5.8999999999999997E-2</v>
      </c>
      <c r="I407" s="30">
        <v>8.1000000000000003E-2</v>
      </c>
      <c r="J407" s="30">
        <v>7.0000000000000007E-2</v>
      </c>
      <c r="K407" s="30">
        <v>6.2E-2</v>
      </c>
      <c r="L407" s="30">
        <v>5.7000000000000002E-2</v>
      </c>
      <c r="M407" s="30">
        <v>8.5999999999999993E-2</v>
      </c>
      <c r="N407" s="30">
        <v>5.8999999999999997E-2</v>
      </c>
      <c r="O407" s="30">
        <v>5.6000000000000001E-2</v>
      </c>
      <c r="P407" s="30">
        <v>0.03</v>
      </c>
      <c r="Q407" s="30">
        <v>4.9000000000000002E-2</v>
      </c>
      <c r="R407" s="30">
        <v>7.0000000000000007E-2</v>
      </c>
      <c r="S407" s="114">
        <f t="shared" si="49"/>
        <v>0.746</v>
      </c>
      <c r="T407" s="71"/>
    </row>
    <row r="408" spans="1:20">
      <c r="A408" s="30">
        <f t="shared" si="48"/>
        <v>2015715</v>
      </c>
      <c r="B408" s="30">
        <v>71</v>
      </c>
      <c r="C408" s="30" t="str">
        <f>VLOOKUP(B408,mas!B:C,2,FALSE)</f>
        <v>あやべ協立診療所</v>
      </c>
      <c r="D408" s="30">
        <v>2015</v>
      </c>
      <c r="E408" s="30">
        <v>5</v>
      </c>
      <c r="F408" s="30" t="str">
        <f>VLOOKUP(E408,mas!G:H,2,FALSE)</f>
        <v>液化石油ガス（LPG)</v>
      </c>
      <c r="G408" s="30">
        <v>1.2999999999999999E-2</v>
      </c>
      <c r="H408" s="30">
        <v>7.3999999999999996E-2</v>
      </c>
      <c r="I408" s="30">
        <v>6.5000000000000002E-2</v>
      </c>
      <c r="J408" s="30">
        <v>6.5000000000000002E-2</v>
      </c>
      <c r="K408" s="30">
        <v>0.05</v>
      </c>
      <c r="L408" s="30">
        <v>5.1999999999999998E-2</v>
      </c>
      <c r="M408" s="30">
        <v>6.8000000000000005E-2</v>
      </c>
      <c r="N408" s="30">
        <v>8.8999999999999996E-2</v>
      </c>
      <c r="O408" s="30">
        <v>9.0999999999999998E-2</v>
      </c>
      <c r="P408" s="30">
        <v>0.121</v>
      </c>
      <c r="Q408" s="30">
        <v>0.113</v>
      </c>
      <c r="R408" s="30">
        <v>0.122</v>
      </c>
      <c r="S408" s="114">
        <f t="shared" si="49"/>
        <v>0.92299999999999993</v>
      </c>
      <c r="T408" s="71"/>
    </row>
    <row r="409" spans="1:20">
      <c r="A409" s="30">
        <f t="shared" si="48"/>
        <v>2015717</v>
      </c>
      <c r="B409" s="30">
        <v>71</v>
      </c>
      <c r="C409" s="30" t="str">
        <f>VLOOKUP(B409,mas!B:C,2,FALSE)</f>
        <v>あやべ協立診療所</v>
      </c>
      <c r="D409" s="30">
        <v>2015</v>
      </c>
      <c r="E409" s="30">
        <v>7</v>
      </c>
      <c r="F409" s="30" t="str">
        <f>VLOOKUP(E409,mas!G:H,2,FALSE)</f>
        <v>電　力</v>
      </c>
      <c r="G409" s="30">
        <v>5.907</v>
      </c>
      <c r="H409" s="30">
        <v>6.4429999999999996</v>
      </c>
      <c r="I409" s="30">
        <v>3.1949999999999998</v>
      </c>
      <c r="J409" s="30">
        <v>8.5129999999999999</v>
      </c>
      <c r="K409" s="30">
        <v>12.125</v>
      </c>
      <c r="L409" s="30">
        <v>9.5039999999999996</v>
      </c>
      <c r="M409" s="30">
        <v>2.9449999999999998</v>
      </c>
      <c r="N409" s="30">
        <v>8.3710000000000004</v>
      </c>
      <c r="O409" s="30">
        <v>12.935</v>
      </c>
      <c r="P409" s="30">
        <v>15.756</v>
      </c>
      <c r="Q409" s="30">
        <v>20.411000000000001</v>
      </c>
      <c r="R409" s="30">
        <v>17.004999999999999</v>
      </c>
      <c r="S409" s="114">
        <f t="shared" si="49"/>
        <v>123.11</v>
      </c>
      <c r="T409" s="71"/>
    </row>
    <row r="410" spans="1:20">
      <c r="A410" s="30">
        <f t="shared" si="48"/>
        <v>2015721</v>
      </c>
      <c r="B410" s="30">
        <v>72</v>
      </c>
      <c r="C410" s="30" t="str">
        <f>VLOOKUP(B410,mas!B:C,2,FALSE)</f>
        <v>まいづる協立診療所</v>
      </c>
      <c r="D410" s="30">
        <v>2015</v>
      </c>
      <c r="E410" s="30">
        <v>1</v>
      </c>
      <c r="F410" s="30" t="str">
        <f>VLOOKUP(E410,mas!G:H,2,FALSE)</f>
        <v>揮発油（ガソリン）</v>
      </c>
      <c r="G410" s="30">
        <v>0.17399999999999999</v>
      </c>
      <c r="H410" s="30">
        <v>0.20599999999999999</v>
      </c>
      <c r="I410" s="30">
        <v>0.21</v>
      </c>
      <c r="J410" s="30">
        <v>0.17899999999999999</v>
      </c>
      <c r="K410" s="30">
        <v>0.25600000000000001</v>
      </c>
      <c r="L410" s="30">
        <v>0.19900000000000001</v>
      </c>
      <c r="M410" s="30">
        <v>0.2</v>
      </c>
      <c r="N410" s="30">
        <v>0.161</v>
      </c>
      <c r="O410" s="30">
        <v>0.223</v>
      </c>
      <c r="P410" s="30">
        <v>0.182</v>
      </c>
      <c r="Q410" s="30">
        <v>0.20300000000000001</v>
      </c>
      <c r="R410" s="30">
        <v>0.246</v>
      </c>
      <c r="S410" s="114">
        <f t="shared" si="49"/>
        <v>2.4390000000000001</v>
      </c>
      <c r="T410" s="71"/>
    </row>
    <row r="411" spans="1:20">
      <c r="A411" s="30">
        <f t="shared" si="48"/>
        <v>2015723</v>
      </c>
      <c r="B411" s="30">
        <v>72</v>
      </c>
      <c r="C411" s="30" t="str">
        <f>VLOOKUP(B411,mas!B:C,2,FALSE)</f>
        <v>まいづる協立診療所</v>
      </c>
      <c r="D411" s="30">
        <v>2015</v>
      </c>
      <c r="E411" s="30">
        <v>3</v>
      </c>
      <c r="F411" s="30" t="str">
        <f>VLOOKUP(E411,mas!G:H,2,FALSE)</f>
        <v>軽　油</v>
      </c>
      <c r="G411" s="30">
        <v>0</v>
      </c>
      <c r="H411" s="30">
        <v>5.0999999999999997E-2</v>
      </c>
      <c r="I411" s="30">
        <v>0.02</v>
      </c>
      <c r="J411" s="30">
        <v>4.8000000000000001E-2</v>
      </c>
      <c r="K411" s="30">
        <v>0</v>
      </c>
      <c r="L411" s="30">
        <v>0</v>
      </c>
      <c r="M411" s="30">
        <v>0</v>
      </c>
      <c r="N411" s="30">
        <v>1.9E-2</v>
      </c>
      <c r="O411" s="30">
        <v>0</v>
      </c>
      <c r="P411" s="30">
        <v>0</v>
      </c>
      <c r="Q411" s="30">
        <v>0</v>
      </c>
      <c r="R411" s="30">
        <v>0</v>
      </c>
      <c r="S411" s="114">
        <f t="shared" si="49"/>
        <v>0.13799999999999998</v>
      </c>
      <c r="T411" s="71"/>
    </row>
    <row r="412" spans="1:20">
      <c r="A412" s="30">
        <f t="shared" si="48"/>
        <v>2015725</v>
      </c>
      <c r="B412" s="30">
        <v>72</v>
      </c>
      <c r="C412" s="30" t="str">
        <f>VLOOKUP(B412,mas!B:C,2,FALSE)</f>
        <v>まいづる協立診療所</v>
      </c>
      <c r="D412" s="30">
        <v>2015</v>
      </c>
      <c r="E412" s="30">
        <v>5</v>
      </c>
      <c r="F412" s="30" t="str">
        <f>VLOOKUP(E412,mas!G:H,2,FALSE)</f>
        <v>液化石油ガス（LPG)</v>
      </c>
      <c r="G412" s="30">
        <v>0.08</v>
      </c>
      <c r="H412" s="30">
        <v>2.1999999999999999E-2</v>
      </c>
      <c r="I412" s="30">
        <v>3.9E-2</v>
      </c>
      <c r="J412" s="30">
        <v>9.2999999999999999E-2</v>
      </c>
      <c r="K412" s="30">
        <v>0.13900000000000001</v>
      </c>
      <c r="L412" s="30">
        <v>9.8000000000000004E-2</v>
      </c>
      <c r="M412" s="30">
        <v>2.1999999999999999E-2</v>
      </c>
      <c r="N412" s="30">
        <v>1.6E-2</v>
      </c>
      <c r="O412" s="30">
        <v>8.8999999999999996E-2</v>
      </c>
      <c r="P412" s="30">
        <v>0.10199999999999999</v>
      </c>
      <c r="Q412" s="30">
        <v>0.17199999999999999</v>
      </c>
      <c r="R412" s="30">
        <v>0.14499999999999999</v>
      </c>
      <c r="S412" s="114">
        <f t="shared" si="49"/>
        <v>1.0169999999999999</v>
      </c>
      <c r="T412" s="71"/>
    </row>
    <row r="413" spans="1:20">
      <c r="A413" s="30">
        <f t="shared" ref="A413:A476" si="50">D413*1000+B413*10+E413</f>
        <v>2015727</v>
      </c>
      <c r="B413" s="30">
        <v>72</v>
      </c>
      <c r="C413" s="30" t="str">
        <f>VLOOKUP(B413,mas!B:C,2,FALSE)</f>
        <v>まいづる協立診療所</v>
      </c>
      <c r="D413" s="30">
        <v>2015</v>
      </c>
      <c r="E413" s="30">
        <v>7</v>
      </c>
      <c r="F413" s="30" t="str">
        <f>VLOOKUP(E413,mas!G:H,2,FALSE)</f>
        <v>電　力</v>
      </c>
      <c r="G413" s="30">
        <v>2.9529999999999998</v>
      </c>
      <c r="H413" s="30">
        <v>2.2320000000000002</v>
      </c>
      <c r="I413" s="30">
        <v>3.2919999999999998</v>
      </c>
      <c r="J413" s="30">
        <v>4.13</v>
      </c>
      <c r="K413" s="30">
        <v>3.649</v>
      </c>
      <c r="L413" s="30">
        <v>2.6349999999999998</v>
      </c>
      <c r="M413" s="30">
        <v>2.3380000000000001</v>
      </c>
      <c r="N413" s="30">
        <v>2.802</v>
      </c>
      <c r="O413" s="30">
        <v>3.4390000000000001</v>
      </c>
      <c r="P413" s="30">
        <v>3.4209999999999998</v>
      </c>
      <c r="Q413" s="30">
        <v>3.573</v>
      </c>
      <c r="R413" s="30">
        <v>3.516</v>
      </c>
      <c r="S413" s="114">
        <f t="shared" si="49"/>
        <v>37.979999999999997</v>
      </c>
      <c r="T413" s="71"/>
    </row>
    <row r="414" spans="1:20">
      <c r="A414" s="30">
        <f t="shared" si="50"/>
        <v>2015731</v>
      </c>
      <c r="B414" s="30">
        <v>73</v>
      </c>
      <c r="C414" s="30" t="str">
        <f>VLOOKUP(B414,mas!B:C,2,FALSE)</f>
        <v>たんご協立診療所</v>
      </c>
      <c r="D414" s="30">
        <v>2015</v>
      </c>
      <c r="E414" s="30">
        <v>1</v>
      </c>
      <c r="F414" s="30" t="str">
        <f>VLOOKUP(E414,mas!G:H,2,FALSE)</f>
        <v>揮発油（ガソリン）</v>
      </c>
      <c r="G414" s="30">
        <v>0.03</v>
      </c>
      <c r="H414" s="30">
        <v>0.04</v>
      </c>
      <c r="I414" s="30">
        <v>7.4999999999999997E-2</v>
      </c>
      <c r="J414" s="30">
        <v>6.7000000000000004E-2</v>
      </c>
      <c r="K414" s="30">
        <v>6.7000000000000004E-2</v>
      </c>
      <c r="L414" s="30">
        <v>8.3000000000000004E-2</v>
      </c>
      <c r="M414" s="30">
        <v>6.5000000000000002E-2</v>
      </c>
      <c r="N414" s="30">
        <v>6.3E-2</v>
      </c>
      <c r="O414" s="30">
        <v>5.5300000000000002E-2</v>
      </c>
      <c r="P414" s="30">
        <v>5.33E-2</v>
      </c>
      <c r="Q414" s="30">
        <v>5.0999999999999997E-2</v>
      </c>
      <c r="R414" s="30">
        <v>6.59E-2</v>
      </c>
      <c r="S414" s="114">
        <f t="shared" si="49"/>
        <v>0.71550000000000002</v>
      </c>
      <c r="T414" s="71"/>
    </row>
    <row r="415" spans="1:20">
      <c r="A415" s="30">
        <f t="shared" si="50"/>
        <v>2015732</v>
      </c>
      <c r="B415" s="30">
        <v>73</v>
      </c>
      <c r="C415" s="30" t="str">
        <f>VLOOKUP(B415,mas!B:C,2,FALSE)</f>
        <v>たんご協立診療所</v>
      </c>
      <c r="D415" s="30">
        <v>2015</v>
      </c>
      <c r="E415" s="30">
        <v>2</v>
      </c>
      <c r="F415" s="30" t="str">
        <f>VLOOKUP(E415,mas!G:H,2,FALSE)</f>
        <v>灯　油</v>
      </c>
      <c r="G415" s="30">
        <v>0.31</v>
      </c>
      <c r="H415" s="30">
        <v>0</v>
      </c>
      <c r="I415" s="30">
        <v>0</v>
      </c>
      <c r="J415" s="30">
        <v>0.45</v>
      </c>
      <c r="K415" s="30">
        <v>0.79</v>
      </c>
      <c r="L415" s="30">
        <v>0.24</v>
      </c>
      <c r="M415" s="30">
        <v>0</v>
      </c>
      <c r="N415" s="30">
        <v>0.22</v>
      </c>
      <c r="O415" s="30">
        <v>0.48</v>
      </c>
      <c r="P415" s="30">
        <v>0.79</v>
      </c>
      <c r="Q415" s="30">
        <v>0.81</v>
      </c>
      <c r="R415" s="30">
        <v>0.43</v>
      </c>
      <c r="S415" s="114">
        <f t="shared" si="49"/>
        <v>4.5199999999999996</v>
      </c>
      <c r="T415" s="71"/>
    </row>
    <row r="416" spans="1:20">
      <c r="A416" s="30">
        <f t="shared" si="50"/>
        <v>2015735</v>
      </c>
      <c r="B416" s="30">
        <v>73</v>
      </c>
      <c r="C416" s="30" t="str">
        <f>VLOOKUP(B416,mas!B:C,2,FALSE)</f>
        <v>たんご協立診療所</v>
      </c>
      <c r="D416" s="30">
        <v>2015</v>
      </c>
      <c r="E416" s="30">
        <v>5</v>
      </c>
      <c r="F416" s="30" t="str">
        <f>VLOOKUP(E416,mas!G:H,2,FALSE)</f>
        <v>液化石油ガス（LPG)</v>
      </c>
      <c r="G416" s="30">
        <v>1.0999999999999999E-2</v>
      </c>
      <c r="H416" s="30">
        <v>7.0000000000000001E-3</v>
      </c>
      <c r="I416" s="30">
        <v>8.0000000000000002E-3</v>
      </c>
      <c r="J416" s="30">
        <v>6.0000000000000001E-3</v>
      </c>
      <c r="K416" s="30">
        <v>7.0000000000000001E-3</v>
      </c>
      <c r="L416" s="30">
        <v>5.0000000000000001E-3</v>
      </c>
      <c r="M416" s="30">
        <v>8.9999999999999993E-3</v>
      </c>
      <c r="N416" s="30">
        <v>8.9999999999999993E-3</v>
      </c>
      <c r="O416" s="30">
        <v>9.2999999999999992E-3</v>
      </c>
      <c r="P416" s="30">
        <v>8.6999999999999994E-3</v>
      </c>
      <c r="Q416" s="30">
        <v>0.01</v>
      </c>
      <c r="R416" s="30">
        <v>1.2E-2</v>
      </c>
      <c r="S416" s="114">
        <f t="shared" si="49"/>
        <v>0.10199999999999999</v>
      </c>
      <c r="T416" s="71"/>
    </row>
    <row r="417" spans="1:20">
      <c r="A417" s="30">
        <f t="shared" si="50"/>
        <v>2015737</v>
      </c>
      <c r="B417" s="30">
        <v>73</v>
      </c>
      <c r="C417" s="30" t="str">
        <f>VLOOKUP(B417,mas!B:C,2,FALSE)</f>
        <v>たんご協立診療所</v>
      </c>
      <c r="D417" s="30">
        <v>2015</v>
      </c>
      <c r="E417" s="30">
        <v>7</v>
      </c>
      <c r="F417" s="30" t="str">
        <f>VLOOKUP(E417,mas!G:H,2,FALSE)</f>
        <v>電　力</v>
      </c>
      <c r="G417" s="30">
        <v>2.903</v>
      </c>
      <c r="H417" s="30">
        <v>2.67</v>
      </c>
      <c r="I417" s="30">
        <v>2.4380000000000002</v>
      </c>
      <c r="J417" s="30">
        <v>2.6779999999999999</v>
      </c>
      <c r="K417" s="30">
        <v>3.14</v>
      </c>
      <c r="L417" s="30">
        <v>2.9180000000000001</v>
      </c>
      <c r="M417" s="30">
        <v>2.4900000000000002</v>
      </c>
      <c r="N417" s="30">
        <v>2.8109999999999999</v>
      </c>
      <c r="O417" s="30">
        <v>2.7010000000000001</v>
      </c>
      <c r="P417" s="30">
        <v>3.4510000000000001</v>
      </c>
      <c r="Q417" s="30">
        <v>3.1629999999999998</v>
      </c>
      <c r="R417" s="30">
        <v>3.1819999999999999</v>
      </c>
      <c r="S417" s="114">
        <f t="shared" si="49"/>
        <v>34.545000000000002</v>
      </c>
      <c r="T417" s="71"/>
    </row>
    <row r="418" spans="1:20">
      <c r="A418" s="30">
        <f t="shared" si="50"/>
        <v>2015741</v>
      </c>
      <c r="B418" s="30">
        <v>74</v>
      </c>
      <c r="C418" s="30" t="str">
        <f>VLOOKUP(B418,mas!B:C,2,FALSE)</f>
        <v>在宅ケアＳＴげんき</v>
      </c>
      <c r="D418" s="30">
        <v>2015</v>
      </c>
      <c r="E418" s="30">
        <v>1</v>
      </c>
      <c r="F418" s="30" t="str">
        <f>VLOOKUP(E418,mas!G:H,2,FALSE)</f>
        <v>揮発油（ガソリン）</v>
      </c>
      <c r="G418" s="30">
        <v>0.29099999999999998</v>
      </c>
      <c r="H418" s="30">
        <v>0.32400000000000001</v>
      </c>
      <c r="I418" s="30">
        <v>0.314</v>
      </c>
      <c r="J418" s="30">
        <v>0.29099999999999998</v>
      </c>
      <c r="K418" s="30">
        <v>0.36</v>
      </c>
      <c r="L418" s="30">
        <v>0.33500000000000002</v>
      </c>
      <c r="M418" s="30">
        <v>0.41199999999999998</v>
      </c>
      <c r="N418" s="30">
        <v>0.36</v>
      </c>
      <c r="O418" s="30">
        <v>0.38</v>
      </c>
      <c r="P418" s="30">
        <v>0.39300000000000002</v>
      </c>
      <c r="Q418" s="30">
        <v>0.39300000000000002</v>
      </c>
      <c r="R418" s="30">
        <v>0.41599999999999998</v>
      </c>
      <c r="S418" s="114">
        <f t="shared" si="49"/>
        <v>4.2690000000000001</v>
      </c>
      <c r="T418" s="71"/>
    </row>
    <row r="419" spans="1:20">
      <c r="A419" s="30">
        <f t="shared" si="50"/>
        <v>2015761</v>
      </c>
      <c r="B419" s="30">
        <v>76</v>
      </c>
      <c r="C419" s="30" t="str">
        <f>VLOOKUP(B419,mas!B:C,2,FALSE)</f>
        <v>訪問看護ＳＴゆたかの</v>
      </c>
      <c r="D419" s="30">
        <v>2015</v>
      </c>
      <c r="E419" s="30">
        <v>1</v>
      </c>
      <c r="F419" s="30" t="str">
        <f>VLOOKUP(E419,mas!G:H,2,FALSE)</f>
        <v>揮発油（ガソリン）</v>
      </c>
      <c r="G419" s="30">
        <v>0.16900000000000001</v>
      </c>
      <c r="H419" s="30">
        <v>0.16</v>
      </c>
      <c r="I419" s="30">
        <v>0.192</v>
      </c>
      <c r="J419" s="30">
        <v>0.16200000000000001</v>
      </c>
      <c r="K419" s="30">
        <v>0.185</v>
      </c>
      <c r="L419" s="30">
        <v>0.184</v>
      </c>
      <c r="M419" s="30">
        <v>0.129</v>
      </c>
      <c r="N419" s="30">
        <v>0.16</v>
      </c>
      <c r="O419" s="30">
        <v>0.122</v>
      </c>
      <c r="P419" s="30">
        <v>0.1515</v>
      </c>
      <c r="Q419" s="30">
        <v>0.17499999999999999</v>
      </c>
      <c r="R419" s="30">
        <v>0.22409999999999999</v>
      </c>
      <c r="S419" s="114">
        <f t="shared" si="49"/>
        <v>2.0136000000000003</v>
      </c>
      <c r="T419" s="71"/>
    </row>
    <row r="420" spans="1:20">
      <c r="A420" s="30">
        <f t="shared" si="50"/>
        <v>2015762</v>
      </c>
      <c r="B420" s="30">
        <v>76</v>
      </c>
      <c r="C420" s="30" t="str">
        <f>VLOOKUP(B420,mas!B:C,2,FALSE)</f>
        <v>訪問看護ＳＴゆたかの</v>
      </c>
      <c r="D420" s="30">
        <v>2015</v>
      </c>
      <c r="E420" s="30">
        <v>2</v>
      </c>
      <c r="F420" s="30" t="str">
        <f>VLOOKUP(E420,mas!G:H,2,FALSE)</f>
        <v>灯　油</v>
      </c>
      <c r="G420" s="30">
        <v>0</v>
      </c>
      <c r="H420" s="30">
        <v>0</v>
      </c>
      <c r="I420" s="30">
        <v>0</v>
      </c>
      <c r="J420" s="30">
        <v>0</v>
      </c>
      <c r="K420" s="30">
        <v>0</v>
      </c>
      <c r="L420" s="30">
        <v>0</v>
      </c>
      <c r="M420" s="30">
        <v>0</v>
      </c>
      <c r="N420" s="30">
        <v>0</v>
      </c>
      <c r="O420" s="30">
        <v>5.3999999999999999E-2</v>
      </c>
      <c r="P420" s="30">
        <v>3.5999999999999997E-2</v>
      </c>
      <c r="Q420" s="30">
        <v>7.1999999999999995E-2</v>
      </c>
      <c r="R420" s="30">
        <v>7.1999999999999995E-2</v>
      </c>
      <c r="S420" s="114">
        <f t="shared" si="49"/>
        <v>0.23399999999999999</v>
      </c>
      <c r="T420" s="71"/>
    </row>
    <row r="421" spans="1:20">
      <c r="A421" s="30">
        <f t="shared" si="50"/>
        <v>2015765</v>
      </c>
      <c r="B421" s="30">
        <v>76</v>
      </c>
      <c r="C421" s="30" t="str">
        <f>VLOOKUP(B421,mas!B:C,2,FALSE)</f>
        <v>訪問看護ＳＴゆたかの</v>
      </c>
      <c r="D421" s="30">
        <v>2015</v>
      </c>
      <c r="E421" s="30">
        <v>5</v>
      </c>
      <c r="F421" s="30" t="str">
        <f>VLOOKUP(E421,mas!G:H,2,FALSE)</f>
        <v>液化石油ガス（LPG)</v>
      </c>
      <c r="G421" s="30">
        <v>4.0000000000000001E-3</v>
      </c>
      <c r="H421" s="30">
        <v>3.0000000000000001E-3</v>
      </c>
      <c r="I421" s="30">
        <v>3.0000000000000001E-3</v>
      </c>
      <c r="J421" s="30">
        <v>2E-3</v>
      </c>
      <c r="K421" s="30">
        <v>2E-3</v>
      </c>
      <c r="L421" s="30">
        <v>2E-3</v>
      </c>
      <c r="M421" s="30">
        <v>3.0000000000000001E-3</v>
      </c>
      <c r="N421" s="30">
        <v>4.0000000000000001E-3</v>
      </c>
      <c r="O421" s="30">
        <v>3.0000000000000001E-3</v>
      </c>
      <c r="P421" s="30">
        <v>4.0000000000000001E-3</v>
      </c>
      <c r="Q421" s="30">
        <v>2E-3</v>
      </c>
      <c r="R421" s="30">
        <v>4.0000000000000001E-3</v>
      </c>
      <c r="S421" s="114">
        <f t="shared" si="49"/>
        <v>3.6000000000000004E-2</v>
      </c>
      <c r="T421" s="71"/>
    </row>
    <row r="422" spans="1:20">
      <c r="A422" s="30">
        <f t="shared" si="50"/>
        <v>2015767</v>
      </c>
      <c r="B422" s="30">
        <v>76</v>
      </c>
      <c r="C422" s="30" t="str">
        <f>VLOOKUP(B422,mas!B:C,2,FALSE)</f>
        <v>訪問看護ＳＴゆたかの</v>
      </c>
      <c r="D422" s="30">
        <v>2015</v>
      </c>
      <c r="E422" s="30">
        <v>7</v>
      </c>
      <c r="F422" s="30" t="str">
        <f>VLOOKUP(E422,mas!G:H,2,FALSE)</f>
        <v>電　力</v>
      </c>
      <c r="G422" s="30">
        <v>0.53</v>
      </c>
      <c r="H422" s="30">
        <v>0.32700000000000001</v>
      </c>
      <c r="I422" s="30">
        <v>0.27100000000000002</v>
      </c>
      <c r="J422" s="30">
        <v>0.27200000000000002</v>
      </c>
      <c r="K422" s="30">
        <v>0.65500000000000003</v>
      </c>
      <c r="L422" s="30">
        <v>0.495</v>
      </c>
      <c r="M422" s="30">
        <v>0.30299999999999999</v>
      </c>
      <c r="N422" s="30">
        <v>0.46400000000000002</v>
      </c>
      <c r="O422" s="30">
        <v>0.70099999999999996</v>
      </c>
      <c r="P422" s="30">
        <v>0.94799999999999995</v>
      </c>
      <c r="Q422" s="30">
        <v>0.94299999999999995</v>
      </c>
      <c r="R422" s="30">
        <v>0.82799999999999996</v>
      </c>
      <c r="S422" s="114">
        <f t="shared" si="49"/>
        <v>6.7369999999999992</v>
      </c>
      <c r="T422" s="71"/>
    </row>
    <row r="423" spans="1:20">
      <c r="A423" s="30">
        <f t="shared" si="50"/>
        <v>2015771</v>
      </c>
      <c r="B423" s="30">
        <v>77</v>
      </c>
      <c r="C423" s="30" t="str">
        <f>VLOOKUP(B423,mas!B:C,2,FALSE)</f>
        <v>ほっとＳＴきぼう</v>
      </c>
      <c r="D423" s="30">
        <v>2015</v>
      </c>
      <c r="E423" s="30">
        <v>1</v>
      </c>
      <c r="F423" s="30" t="str">
        <f>VLOOKUP(E423,mas!G:H,2,FALSE)</f>
        <v>揮発油（ガソリン）</v>
      </c>
      <c r="G423" s="30">
        <v>0.378</v>
      </c>
      <c r="H423" s="30">
        <v>0.36599999999999999</v>
      </c>
      <c r="I423" s="30">
        <v>0.39400000000000002</v>
      </c>
      <c r="J423" s="30">
        <v>0.4</v>
      </c>
      <c r="K423" s="30">
        <v>0.40600000000000003</v>
      </c>
      <c r="L423" s="30">
        <v>0.79300000000000004</v>
      </c>
      <c r="M423" s="30">
        <v>0.38300000000000001</v>
      </c>
      <c r="N423" s="30">
        <v>0.39</v>
      </c>
      <c r="O423" s="30">
        <v>0.15</v>
      </c>
      <c r="P423" s="30">
        <v>0.25900000000000001</v>
      </c>
      <c r="Q423" s="30">
        <v>0.16300000000000001</v>
      </c>
      <c r="R423" s="30">
        <v>0.16</v>
      </c>
      <c r="S423" s="114">
        <f t="shared" si="49"/>
        <v>4.242</v>
      </c>
      <c r="T423" s="71"/>
    </row>
    <row r="424" spans="1:20">
      <c r="A424" s="30">
        <f t="shared" si="50"/>
        <v>2015777</v>
      </c>
      <c r="B424" s="30">
        <v>77</v>
      </c>
      <c r="C424" s="30" t="str">
        <f>VLOOKUP(B424,mas!B:C,2,FALSE)</f>
        <v>ほっとＳＴきぼう</v>
      </c>
      <c r="D424" s="30">
        <v>2015</v>
      </c>
      <c r="E424" s="30">
        <v>7</v>
      </c>
      <c r="F424" s="30" t="str">
        <f>VLOOKUP(E424,mas!G:H,2,FALSE)</f>
        <v>電　力</v>
      </c>
      <c r="G424" s="30">
        <v>1.4323999999999999</v>
      </c>
      <c r="H424" s="30">
        <v>1.1608000000000001</v>
      </c>
      <c r="I424" s="30">
        <v>0.59440000000000004</v>
      </c>
      <c r="J424" s="30">
        <v>0.63180000000000003</v>
      </c>
      <c r="K424" s="30">
        <v>0.63880000000000003</v>
      </c>
      <c r="L424" s="30">
        <v>1.4317</v>
      </c>
      <c r="M424" s="30">
        <v>0.6129</v>
      </c>
      <c r="N424" s="30">
        <v>0.60970000000000002</v>
      </c>
      <c r="O424" s="30">
        <v>0.66369999999999996</v>
      </c>
      <c r="P424" s="30">
        <v>0.96199999999999997</v>
      </c>
      <c r="Q424" s="30">
        <v>1.339</v>
      </c>
      <c r="R424" s="30">
        <v>1.4470000000000001</v>
      </c>
      <c r="S424" s="114">
        <f t="shared" si="49"/>
        <v>11.5242</v>
      </c>
      <c r="T424" s="71"/>
    </row>
    <row r="425" spans="1:20">
      <c r="A425" s="30">
        <f t="shared" si="50"/>
        <v>2015781</v>
      </c>
      <c r="B425" s="30">
        <v>78</v>
      </c>
      <c r="C425" s="30" t="str">
        <f>VLOOKUP(B425,mas!B:C,2,FALSE)</f>
        <v>ふれあいＳＴゆきわり</v>
      </c>
      <c r="D425" s="30">
        <v>2015</v>
      </c>
      <c r="E425" s="30">
        <v>1</v>
      </c>
      <c r="F425" s="30" t="str">
        <f>VLOOKUP(E425,mas!G:H,2,FALSE)</f>
        <v>揮発油（ガソリン）</v>
      </c>
      <c r="G425" s="30">
        <v>4.3999999999999997E-2</v>
      </c>
      <c r="H425" s="30">
        <v>3.9E-2</v>
      </c>
      <c r="I425" s="30">
        <v>0.04</v>
      </c>
      <c r="J425" s="30">
        <v>0.04</v>
      </c>
      <c r="K425" s="30">
        <v>5.8999999999999997E-2</v>
      </c>
      <c r="L425" s="30">
        <v>0.04</v>
      </c>
      <c r="M425" s="30">
        <v>1.9E-2</v>
      </c>
      <c r="N425" s="30">
        <v>4.5999999999999999E-2</v>
      </c>
      <c r="O425" s="30">
        <v>4.5999999999999999E-2</v>
      </c>
      <c r="P425" s="30">
        <v>2.4E-2</v>
      </c>
      <c r="Q425" s="30">
        <v>5.5E-2</v>
      </c>
      <c r="R425" s="30">
        <v>3.7999999999999999E-2</v>
      </c>
      <c r="S425" s="114">
        <f t="shared" si="49"/>
        <v>0.49</v>
      </c>
      <c r="T425" s="71"/>
    </row>
    <row r="426" spans="1:20">
      <c r="A426" s="30">
        <f t="shared" si="50"/>
        <v>2015782</v>
      </c>
      <c r="B426" s="30">
        <v>78</v>
      </c>
      <c r="C426" s="30" t="str">
        <f>VLOOKUP(B426,mas!B:C,2,FALSE)</f>
        <v>ふれあいＳＴゆきわり</v>
      </c>
      <c r="D426" s="30">
        <v>2015</v>
      </c>
      <c r="E426" s="30">
        <v>2</v>
      </c>
      <c r="F426" s="30" t="str">
        <f>VLOOKUP(E426,mas!G:H,2,FALSE)</f>
        <v>灯　油</v>
      </c>
      <c r="G426" s="30">
        <v>5.3999999999999999E-2</v>
      </c>
      <c r="H426" s="30">
        <v>0</v>
      </c>
      <c r="I426" s="30">
        <v>0</v>
      </c>
      <c r="J426" s="30">
        <v>0</v>
      </c>
      <c r="K426" s="30">
        <v>0</v>
      </c>
      <c r="L426" s="30">
        <v>0</v>
      </c>
      <c r="M426" s="30">
        <v>0</v>
      </c>
      <c r="N426" s="30">
        <v>0</v>
      </c>
      <c r="O426" s="30">
        <v>3.5999999999999997E-2</v>
      </c>
      <c r="P426" s="30">
        <v>7.1999999999999995E-2</v>
      </c>
      <c r="Q426" s="30">
        <v>0.108</v>
      </c>
      <c r="R426" s="30">
        <v>5.3999999999999999E-2</v>
      </c>
      <c r="S426" s="114">
        <f t="shared" si="49"/>
        <v>0.32399999999999995</v>
      </c>
      <c r="T426" s="71"/>
    </row>
    <row r="427" spans="1:20">
      <c r="A427" s="30">
        <f t="shared" si="50"/>
        <v>2015787</v>
      </c>
      <c r="B427" s="30">
        <v>78</v>
      </c>
      <c r="C427" s="30" t="str">
        <f>VLOOKUP(B427,mas!B:C,2,FALSE)</f>
        <v>ふれあいＳＴゆきわり</v>
      </c>
      <c r="D427" s="30">
        <v>2015</v>
      </c>
      <c r="E427" s="30">
        <v>7</v>
      </c>
      <c r="F427" s="30" t="str">
        <f>VLOOKUP(E427,mas!G:H,2,FALSE)</f>
        <v>電　力</v>
      </c>
      <c r="G427" s="30">
        <v>0.46200000000000002</v>
      </c>
      <c r="H427" s="30">
        <v>0.313</v>
      </c>
      <c r="I427" s="30">
        <v>0.379</v>
      </c>
      <c r="J427" s="30">
        <v>0.54500000000000004</v>
      </c>
      <c r="K427" s="30">
        <v>0.49299999999999999</v>
      </c>
      <c r="L427" s="30">
        <v>0.373</v>
      </c>
      <c r="M427" s="30">
        <v>0.373</v>
      </c>
      <c r="N427" s="30">
        <v>0.379</v>
      </c>
      <c r="O427" s="30">
        <v>0.433</v>
      </c>
      <c r="P427" s="30">
        <v>0.44600000000000001</v>
      </c>
      <c r="Q427" s="30">
        <v>0.46500000000000002</v>
      </c>
      <c r="R427" s="30">
        <v>0.45</v>
      </c>
      <c r="S427" s="114">
        <f t="shared" si="49"/>
        <v>5.1109999999999998</v>
      </c>
      <c r="T427" s="71"/>
    </row>
    <row r="428" spans="1:20">
      <c r="A428" s="30">
        <f t="shared" si="50"/>
        <v>2015811</v>
      </c>
      <c r="B428" s="30">
        <v>81</v>
      </c>
      <c r="C428" s="30" t="str">
        <f>VLOOKUP(B428,mas!B:C,2,FALSE)</f>
        <v>ふくちやま協立診療所</v>
      </c>
      <c r="D428" s="30">
        <v>2015</v>
      </c>
      <c r="E428" s="30">
        <v>1</v>
      </c>
      <c r="F428" s="30" t="str">
        <f>VLOOKUP(E428,mas!G:H,2,FALSE)</f>
        <v>揮発油（ガソリン）</v>
      </c>
      <c r="G428" s="30">
        <v>6.3E-2</v>
      </c>
      <c r="H428" s="30">
        <v>0.06</v>
      </c>
      <c r="I428" s="30">
        <v>0.123</v>
      </c>
      <c r="J428" s="30">
        <v>0.19500000000000001</v>
      </c>
      <c r="K428" s="30">
        <v>0.13600000000000001</v>
      </c>
      <c r="L428" s="30">
        <v>0.23899999999999999</v>
      </c>
      <c r="M428" s="30">
        <v>0.38</v>
      </c>
      <c r="N428" s="30">
        <v>0.14399999999999999</v>
      </c>
      <c r="O428" s="30">
        <v>6.2E-2</v>
      </c>
      <c r="P428" s="30">
        <v>3.5999999999999997E-2</v>
      </c>
      <c r="Q428" s="30">
        <v>0.191</v>
      </c>
      <c r="R428" s="30">
        <v>0.16400000000000001</v>
      </c>
      <c r="S428" s="114">
        <f t="shared" si="49"/>
        <v>1.7929999999999999</v>
      </c>
      <c r="T428" s="71"/>
    </row>
    <row r="429" spans="1:20">
      <c r="A429" s="30">
        <f t="shared" si="50"/>
        <v>2015815</v>
      </c>
      <c r="B429" s="30">
        <v>81</v>
      </c>
      <c r="C429" s="30" t="str">
        <f>VLOOKUP(B429,mas!B:C,2,FALSE)</f>
        <v>ふくちやま協立診療所</v>
      </c>
      <c r="D429" s="30">
        <v>2015</v>
      </c>
      <c r="E429" s="30">
        <v>5</v>
      </c>
      <c r="F429" s="30" t="str">
        <f>VLOOKUP(E429,mas!G:H,2,FALSE)</f>
        <v>液化石油ガス（LPG)</v>
      </c>
      <c r="G429" s="30">
        <v>0</v>
      </c>
      <c r="H429" s="30">
        <v>0</v>
      </c>
      <c r="I429" s="30">
        <v>5.9999999999999995E-4</v>
      </c>
      <c r="J429" s="30">
        <v>0</v>
      </c>
      <c r="K429" s="30">
        <v>0</v>
      </c>
      <c r="L429" s="30">
        <v>0</v>
      </c>
      <c r="M429" s="30">
        <v>0</v>
      </c>
      <c r="N429" s="30">
        <v>2.9999999999999997E-4</v>
      </c>
      <c r="O429" s="30">
        <v>2.9999999999999997E-4</v>
      </c>
      <c r="P429" s="30">
        <v>5.9999999999999995E-4</v>
      </c>
      <c r="Q429" s="30">
        <v>1E-3</v>
      </c>
      <c r="R429" s="30">
        <v>1.6000000000000001E-3</v>
      </c>
      <c r="S429" s="114">
        <f t="shared" si="49"/>
        <v>4.4000000000000003E-3</v>
      </c>
      <c r="T429" s="71"/>
    </row>
    <row r="430" spans="1:20">
      <c r="A430" s="30">
        <f t="shared" si="50"/>
        <v>2015817</v>
      </c>
      <c r="B430" s="30">
        <v>81</v>
      </c>
      <c r="C430" s="30" t="str">
        <f>VLOOKUP(B430,mas!B:C,2,FALSE)</f>
        <v>ふくちやま協立診療所</v>
      </c>
      <c r="D430" s="30">
        <v>2015</v>
      </c>
      <c r="E430" s="30">
        <v>7</v>
      </c>
      <c r="F430" s="30" t="str">
        <f>VLOOKUP(E430,mas!G:H,2,FALSE)</f>
        <v>電　力</v>
      </c>
      <c r="G430" s="30">
        <v>6.5259999999999998</v>
      </c>
      <c r="H430" s="30">
        <v>5.2880000000000003</v>
      </c>
      <c r="I430" s="30">
        <v>2.7069999999999999</v>
      </c>
      <c r="J430" s="30">
        <v>2.8780000000000001</v>
      </c>
      <c r="K430" s="30">
        <v>2.91</v>
      </c>
      <c r="L430" s="30">
        <v>6.5220000000000002</v>
      </c>
      <c r="M430" s="30">
        <v>2.7919999999999998</v>
      </c>
      <c r="N430" s="30">
        <v>2.7770000000000001</v>
      </c>
      <c r="O430" s="30">
        <v>3.0230000000000001</v>
      </c>
      <c r="P430" s="30">
        <v>4.383</v>
      </c>
      <c r="Q430" s="30">
        <v>6.1020000000000003</v>
      </c>
      <c r="R430" s="30">
        <v>6.593</v>
      </c>
      <c r="S430" s="114">
        <f t="shared" si="49"/>
        <v>52.501000000000019</v>
      </c>
      <c r="T430" s="71"/>
    </row>
    <row r="431" spans="1:20">
      <c r="A431" s="30">
        <f t="shared" si="50"/>
        <v>2015971</v>
      </c>
      <c r="B431" s="72">
        <v>97</v>
      </c>
      <c r="C431" s="72" t="str">
        <f>VLOOKUP(B431,mas!B:C,2,FALSE)</f>
        <v>京都市内事業所計</v>
      </c>
      <c r="D431" s="72">
        <v>2015</v>
      </c>
      <c r="E431" s="72">
        <v>1</v>
      </c>
      <c r="F431" s="72" t="str">
        <f>VLOOKUP(E431,mas!G:H,2,FALSE)</f>
        <v>揮発油（ガソリン）</v>
      </c>
      <c r="G431" s="72">
        <f t="shared" ref="G431:G437" si="51">SUMIF($E$347:$E$400,$E431,G$347:G$400)</f>
        <v>2.4835999999999996</v>
      </c>
      <c r="H431" s="72">
        <f t="shared" ref="H431:Q431" si="52">SUMIF($E$347:$E$400,$E431,H$347:H$400)</f>
        <v>2.3653</v>
      </c>
      <c r="I431" s="72">
        <f t="shared" si="52"/>
        <v>2.5998999999999994</v>
      </c>
      <c r="J431" s="72">
        <f t="shared" si="52"/>
        <v>3.1559000000000004</v>
      </c>
      <c r="K431" s="72">
        <f t="shared" si="52"/>
        <v>3.1967999999999996</v>
      </c>
      <c r="L431" s="72">
        <f t="shared" si="52"/>
        <v>2.4335999999999998</v>
      </c>
      <c r="M431" s="72">
        <f t="shared" si="52"/>
        <v>2.3419999999999996</v>
      </c>
      <c r="N431" s="72">
        <f t="shared" si="52"/>
        <v>2.2717000000000001</v>
      </c>
      <c r="O431" s="72">
        <f t="shared" si="52"/>
        <v>2.5081999999999995</v>
      </c>
      <c r="P431" s="72">
        <f t="shared" si="52"/>
        <v>2.1759000000000004</v>
      </c>
      <c r="Q431" s="72">
        <f t="shared" si="52"/>
        <v>2.5580000000000003</v>
      </c>
      <c r="R431" s="72">
        <f>SUMIF($E$347:$E$400,$E431,R$347:R$400)</f>
        <v>2.5339999999999998</v>
      </c>
      <c r="S431" s="114">
        <f t="shared" si="49"/>
        <v>30.624899999999997</v>
      </c>
      <c r="T431" s="71"/>
    </row>
    <row r="432" spans="1:20">
      <c r="A432" s="30">
        <f t="shared" si="50"/>
        <v>2015972</v>
      </c>
      <c r="B432" s="72">
        <v>97</v>
      </c>
      <c r="C432" s="72" t="str">
        <f>VLOOKUP(B432,mas!B:C,2,FALSE)</f>
        <v>京都市内事業所計</v>
      </c>
      <c r="D432" s="72">
        <v>2015</v>
      </c>
      <c r="E432" s="72">
        <v>2</v>
      </c>
      <c r="F432" s="72" t="str">
        <f>VLOOKUP(E432,mas!G:H,2,FALSE)</f>
        <v>灯　油</v>
      </c>
      <c r="G432" s="72">
        <f t="shared" si="51"/>
        <v>0</v>
      </c>
      <c r="H432" s="72">
        <f t="shared" ref="H432:R437" si="53">SUMIF($E$347:$E$400,$E432,H$347:H$400)</f>
        <v>0</v>
      </c>
      <c r="I432" s="72">
        <f t="shared" si="53"/>
        <v>0</v>
      </c>
      <c r="J432" s="72">
        <f t="shared" si="53"/>
        <v>0</v>
      </c>
      <c r="K432" s="72">
        <f t="shared" si="53"/>
        <v>0</v>
      </c>
      <c r="L432" s="72">
        <f t="shared" si="53"/>
        <v>0</v>
      </c>
      <c r="M432" s="72">
        <f t="shared" si="53"/>
        <v>0</v>
      </c>
      <c r="N432" s="72">
        <f t="shared" si="53"/>
        <v>0.32500000000000001</v>
      </c>
      <c r="O432" s="72">
        <f t="shared" si="53"/>
        <v>0.38500000000000001</v>
      </c>
      <c r="P432" s="72">
        <f t="shared" si="53"/>
        <v>0.39600000000000002</v>
      </c>
      <c r="Q432" s="72">
        <f t="shared" si="53"/>
        <v>0.57899999999999996</v>
      </c>
      <c r="R432" s="72">
        <f>SUMIF($E$347:$E$400,$E432,R$347:R$400)</f>
        <v>0.372</v>
      </c>
      <c r="S432" s="114">
        <f t="shared" si="49"/>
        <v>2.0569999999999999</v>
      </c>
      <c r="T432" s="71"/>
    </row>
    <row r="433" spans="1:20">
      <c r="A433" s="30">
        <f t="shared" si="50"/>
        <v>2015973</v>
      </c>
      <c r="B433" s="72">
        <v>97</v>
      </c>
      <c r="C433" s="72" t="str">
        <f>VLOOKUP(B433,mas!B:C,2,FALSE)</f>
        <v>京都市内事業所計</v>
      </c>
      <c r="D433" s="72">
        <v>2015</v>
      </c>
      <c r="E433" s="72">
        <v>3</v>
      </c>
      <c r="F433" s="72" t="str">
        <f>VLOOKUP(E433,mas!G:H,2,FALSE)</f>
        <v>軽　油</v>
      </c>
      <c r="G433" s="72">
        <f t="shared" si="51"/>
        <v>0</v>
      </c>
      <c r="H433" s="72">
        <f t="shared" si="53"/>
        <v>0</v>
      </c>
      <c r="I433" s="72">
        <f t="shared" si="53"/>
        <v>0</v>
      </c>
      <c r="J433" s="72">
        <f t="shared" si="53"/>
        <v>0</v>
      </c>
      <c r="K433" s="72">
        <f t="shared" si="53"/>
        <v>0</v>
      </c>
      <c r="L433" s="72">
        <f t="shared" si="53"/>
        <v>0</v>
      </c>
      <c r="M433" s="72">
        <f t="shared" si="53"/>
        <v>0</v>
      </c>
      <c r="N433" s="72">
        <f t="shared" si="53"/>
        <v>0</v>
      </c>
      <c r="O433" s="72">
        <f t="shared" si="53"/>
        <v>0</v>
      </c>
      <c r="P433" s="72">
        <f t="shared" si="53"/>
        <v>0</v>
      </c>
      <c r="Q433" s="72">
        <f t="shared" si="53"/>
        <v>0</v>
      </c>
      <c r="R433" s="72">
        <f t="shared" si="53"/>
        <v>0</v>
      </c>
      <c r="S433" s="114">
        <f t="shared" si="49"/>
        <v>0</v>
      </c>
      <c r="T433" s="71"/>
    </row>
    <row r="434" spans="1:20">
      <c r="A434" s="30">
        <f t="shared" si="50"/>
        <v>2015974</v>
      </c>
      <c r="B434" s="72">
        <v>97</v>
      </c>
      <c r="C434" s="72" t="str">
        <f>VLOOKUP(B434,mas!B:C,2,FALSE)</f>
        <v>京都市内事業所計</v>
      </c>
      <c r="D434" s="72">
        <v>2015</v>
      </c>
      <c r="E434" s="72">
        <v>4</v>
      </c>
      <c r="F434" s="72" t="str">
        <f>VLOOKUP(E434,mas!G:H,2,FALSE)</f>
        <v>Ａ重油</v>
      </c>
      <c r="G434" s="72">
        <f t="shared" si="51"/>
        <v>0</v>
      </c>
      <c r="H434" s="72">
        <f t="shared" si="53"/>
        <v>0</v>
      </c>
      <c r="I434" s="72">
        <f t="shared" si="53"/>
        <v>0</v>
      </c>
      <c r="J434" s="72">
        <f t="shared" si="53"/>
        <v>0</v>
      </c>
      <c r="K434" s="72">
        <f t="shared" si="53"/>
        <v>0</v>
      </c>
      <c r="L434" s="72">
        <f t="shared" si="53"/>
        <v>0</v>
      </c>
      <c r="M434" s="72">
        <f t="shared" si="53"/>
        <v>0</v>
      </c>
      <c r="N434" s="72">
        <f t="shared" si="53"/>
        <v>0</v>
      </c>
      <c r="O434" s="72">
        <f t="shared" si="53"/>
        <v>0</v>
      </c>
      <c r="P434" s="72">
        <f t="shared" si="53"/>
        <v>0</v>
      </c>
      <c r="Q434" s="72">
        <f t="shared" si="53"/>
        <v>0</v>
      </c>
      <c r="R434" s="72">
        <f t="shared" si="53"/>
        <v>0</v>
      </c>
      <c r="S434" s="114">
        <f t="shared" si="49"/>
        <v>0</v>
      </c>
      <c r="T434" s="71"/>
    </row>
    <row r="435" spans="1:20">
      <c r="A435" s="30">
        <f t="shared" si="50"/>
        <v>2015975</v>
      </c>
      <c r="B435" s="72">
        <v>97</v>
      </c>
      <c r="C435" s="72" t="str">
        <f>VLOOKUP(B435,mas!B:C,2,FALSE)</f>
        <v>京都市内事業所計</v>
      </c>
      <c r="D435" s="72">
        <v>2015</v>
      </c>
      <c r="E435" s="72">
        <v>5</v>
      </c>
      <c r="F435" s="72" t="str">
        <f>VLOOKUP(E435,mas!G:H,2,FALSE)</f>
        <v>液化石油ガス（LPG)</v>
      </c>
      <c r="G435" s="72">
        <f t="shared" si="51"/>
        <v>0</v>
      </c>
      <c r="H435" s="72">
        <f t="shared" si="53"/>
        <v>0</v>
      </c>
      <c r="I435" s="72">
        <f t="shared" si="53"/>
        <v>0</v>
      </c>
      <c r="J435" s="72">
        <f t="shared" si="53"/>
        <v>0</v>
      </c>
      <c r="K435" s="72">
        <f t="shared" si="53"/>
        <v>0</v>
      </c>
      <c r="L435" s="72">
        <f t="shared" si="53"/>
        <v>0</v>
      </c>
      <c r="M435" s="72">
        <f t="shared" si="53"/>
        <v>0</v>
      </c>
      <c r="N435" s="72">
        <f t="shared" si="53"/>
        <v>0</v>
      </c>
      <c r="O435" s="72">
        <f t="shared" si="53"/>
        <v>0</v>
      </c>
      <c r="P435" s="72">
        <f t="shared" si="53"/>
        <v>0</v>
      </c>
      <c r="Q435" s="72">
        <f t="shared" si="53"/>
        <v>0</v>
      </c>
      <c r="R435" s="72">
        <f t="shared" si="53"/>
        <v>0</v>
      </c>
      <c r="S435" s="114">
        <f t="shared" si="49"/>
        <v>0</v>
      </c>
      <c r="T435" s="71"/>
    </row>
    <row r="436" spans="1:20">
      <c r="A436" s="30">
        <f t="shared" si="50"/>
        <v>2015976</v>
      </c>
      <c r="B436" s="72">
        <v>97</v>
      </c>
      <c r="C436" s="72" t="str">
        <f>VLOOKUP(B436,mas!B:C,2,FALSE)</f>
        <v>京都市内事業所計</v>
      </c>
      <c r="D436" s="72">
        <v>2015</v>
      </c>
      <c r="E436" s="72">
        <v>6</v>
      </c>
      <c r="F436" s="72" t="str">
        <f>VLOOKUP(E436,mas!G:H,2,FALSE)</f>
        <v>都市ガス（13A）</v>
      </c>
      <c r="G436" s="72">
        <f t="shared" si="51"/>
        <v>27.481000000000002</v>
      </c>
      <c r="H436" s="72">
        <f t="shared" si="53"/>
        <v>32.140999999999998</v>
      </c>
      <c r="I436" s="72">
        <f t="shared" si="53"/>
        <v>39.015999999999998</v>
      </c>
      <c r="J436" s="72">
        <f t="shared" si="53"/>
        <v>55.183999999999997</v>
      </c>
      <c r="K436" s="72">
        <f t="shared" si="53"/>
        <v>64.839000000000013</v>
      </c>
      <c r="L436" s="72">
        <f t="shared" si="53"/>
        <v>43.245999999999988</v>
      </c>
      <c r="M436" s="72">
        <f t="shared" si="53"/>
        <v>25.647000000000006</v>
      </c>
      <c r="N436" s="72">
        <f t="shared" si="53"/>
        <v>21.985000000000003</v>
      </c>
      <c r="O436" s="72">
        <f t="shared" si="53"/>
        <v>40.38300000000001</v>
      </c>
      <c r="P436" s="72">
        <f t="shared" si="53"/>
        <v>54.357999999999997</v>
      </c>
      <c r="Q436" s="72">
        <f t="shared" si="53"/>
        <v>51.67199999999999</v>
      </c>
      <c r="R436" s="72">
        <f t="shared" si="53"/>
        <v>44.464000000000006</v>
      </c>
      <c r="S436" s="114">
        <f t="shared" si="49"/>
        <v>500.416</v>
      </c>
      <c r="T436" s="71"/>
    </row>
    <row r="437" spans="1:20">
      <c r="A437" s="30">
        <f t="shared" si="50"/>
        <v>2015977</v>
      </c>
      <c r="B437" s="72">
        <v>97</v>
      </c>
      <c r="C437" s="72" t="str">
        <f>VLOOKUP(B437,mas!B:C,2,FALSE)</f>
        <v>京都市内事業所計</v>
      </c>
      <c r="D437" s="72">
        <v>2015</v>
      </c>
      <c r="E437" s="72">
        <v>7</v>
      </c>
      <c r="F437" s="72" t="str">
        <f>VLOOKUP(E437,mas!G:H,2,FALSE)</f>
        <v>電　力</v>
      </c>
      <c r="G437" s="72">
        <f t="shared" si="51"/>
        <v>336.79360000000003</v>
      </c>
      <c r="H437" s="72">
        <f t="shared" si="53"/>
        <v>341.03</v>
      </c>
      <c r="I437" s="72">
        <f t="shared" si="53"/>
        <v>344.90000000000003</v>
      </c>
      <c r="J437" s="72">
        <f t="shared" si="53"/>
        <v>386.82400000000007</v>
      </c>
      <c r="K437" s="72">
        <f t="shared" si="53"/>
        <v>399.40899999999993</v>
      </c>
      <c r="L437" s="72">
        <f t="shared" si="53"/>
        <v>347.00700000000006</v>
      </c>
      <c r="M437" s="72">
        <f t="shared" si="53"/>
        <v>312.49600000000004</v>
      </c>
      <c r="N437" s="72">
        <f t="shared" si="53"/>
        <v>307.87400000000002</v>
      </c>
      <c r="O437" s="72">
        <f t="shared" si="53"/>
        <v>344.75099999999998</v>
      </c>
      <c r="P437" s="72">
        <f t="shared" si="53"/>
        <v>373.62699999999995</v>
      </c>
      <c r="Q437" s="72">
        <f t="shared" si="53"/>
        <v>372.49299999999999</v>
      </c>
      <c r="R437" s="72">
        <f t="shared" si="53"/>
        <v>362.65000000000003</v>
      </c>
      <c r="S437" s="114">
        <f t="shared" si="49"/>
        <v>4229.8545999999997</v>
      </c>
      <c r="T437" s="71"/>
    </row>
    <row r="438" spans="1:20">
      <c r="A438" s="30">
        <f t="shared" si="50"/>
        <v>2015981</v>
      </c>
      <c r="B438" s="72">
        <v>98</v>
      </c>
      <c r="C438" s="72" t="str">
        <f>VLOOKUP(B438,mas!B:C,2,FALSE)</f>
        <v>京都府内事業所計</v>
      </c>
      <c r="D438" s="72">
        <v>2015</v>
      </c>
      <c r="E438" s="72">
        <v>1</v>
      </c>
      <c r="F438" s="72" t="str">
        <f>VLOOKUP(E438,mas!G:H,2,FALSE)</f>
        <v>揮発油（ガソリン）</v>
      </c>
      <c r="G438" s="72">
        <f>SUMIF($E$401:$E$430,$E438,G$401:G$430)</f>
        <v>1.8493999999999999</v>
      </c>
      <c r="H438" s="72">
        <f t="shared" ref="H438:R438" si="54">SUMIF($E$401:$E$430,$E438,H$401:H$430)</f>
        <v>1.9464999999999997</v>
      </c>
      <c r="I438" s="72">
        <f t="shared" si="54"/>
        <v>2.2106000000000003</v>
      </c>
      <c r="J438" s="72">
        <f t="shared" si="54"/>
        <v>2.2289999999999996</v>
      </c>
      <c r="K438" s="72">
        <f t="shared" si="54"/>
        <v>2.2957000000000005</v>
      </c>
      <c r="L438" s="72">
        <f t="shared" si="54"/>
        <v>2.6789999999999998</v>
      </c>
      <c r="M438" s="72">
        <f t="shared" si="54"/>
        <v>2.3079999999999998</v>
      </c>
      <c r="N438" s="72">
        <f t="shared" si="54"/>
        <v>2.1322999999999999</v>
      </c>
      <c r="O438" s="72">
        <f t="shared" si="54"/>
        <v>1.8822999999999999</v>
      </c>
      <c r="P438" s="72">
        <f t="shared" si="54"/>
        <v>1.8298000000000001</v>
      </c>
      <c r="Q438" s="72">
        <f t="shared" si="54"/>
        <v>2.1072000000000002</v>
      </c>
      <c r="R438" s="72">
        <f t="shared" si="54"/>
        <v>2.214</v>
      </c>
      <c r="S438" s="114">
        <f t="shared" si="49"/>
        <v>25.683799999999998</v>
      </c>
      <c r="T438" s="71"/>
    </row>
    <row r="439" spans="1:20">
      <c r="A439" s="30">
        <f t="shared" si="50"/>
        <v>2015982</v>
      </c>
      <c r="B439" s="72">
        <v>98</v>
      </c>
      <c r="C439" s="72" t="str">
        <f>VLOOKUP(B439,mas!B:C,2,FALSE)</f>
        <v>京都府内事業所計</v>
      </c>
      <c r="D439" s="72">
        <v>2015</v>
      </c>
      <c r="E439" s="72">
        <v>2</v>
      </c>
      <c r="F439" s="72" t="str">
        <f>VLOOKUP(E439,mas!G:H,2,FALSE)</f>
        <v>灯　油</v>
      </c>
      <c r="G439" s="72">
        <f t="shared" ref="G439:R444" si="55">SUMIF($E$401:$E$430,$E439,G$401:G$430)</f>
        <v>0.36399999999999999</v>
      </c>
      <c r="H439" s="72">
        <f t="shared" si="55"/>
        <v>0</v>
      </c>
      <c r="I439" s="72">
        <f t="shared" si="55"/>
        <v>0</v>
      </c>
      <c r="J439" s="72">
        <f t="shared" si="55"/>
        <v>0.45</v>
      </c>
      <c r="K439" s="72">
        <f t="shared" si="55"/>
        <v>0.79</v>
      </c>
      <c r="L439" s="72">
        <f t="shared" si="55"/>
        <v>0.24</v>
      </c>
      <c r="M439" s="72">
        <f t="shared" si="55"/>
        <v>0</v>
      </c>
      <c r="N439" s="72">
        <f t="shared" si="55"/>
        <v>0.22</v>
      </c>
      <c r="O439" s="72">
        <f t="shared" si="55"/>
        <v>0.57000000000000006</v>
      </c>
      <c r="P439" s="72">
        <f t="shared" si="55"/>
        <v>0.89800000000000002</v>
      </c>
      <c r="Q439" s="72">
        <f t="shared" si="55"/>
        <v>0.99</v>
      </c>
      <c r="R439" s="72">
        <f t="shared" si="55"/>
        <v>0.55600000000000005</v>
      </c>
      <c r="S439" s="114">
        <f t="shared" si="49"/>
        <v>5.0780000000000003</v>
      </c>
      <c r="T439" s="71"/>
    </row>
    <row r="440" spans="1:20">
      <c r="A440" s="30">
        <f t="shared" si="50"/>
        <v>2015983</v>
      </c>
      <c r="B440" s="72">
        <v>98</v>
      </c>
      <c r="C440" s="72" t="str">
        <f>VLOOKUP(B440,mas!B:C,2,FALSE)</f>
        <v>京都府内事業所計</v>
      </c>
      <c r="D440" s="72">
        <v>2015</v>
      </c>
      <c r="E440" s="72">
        <v>3</v>
      </c>
      <c r="F440" s="72" t="str">
        <f>VLOOKUP(E440,mas!G:H,2,FALSE)</f>
        <v>軽　油</v>
      </c>
      <c r="G440" s="72">
        <f t="shared" si="55"/>
        <v>0.28790000000000004</v>
      </c>
      <c r="H440" s="72">
        <f t="shared" si="55"/>
        <v>0.32490000000000002</v>
      </c>
      <c r="I440" s="72">
        <f t="shared" si="55"/>
        <v>0.32500000000000001</v>
      </c>
      <c r="J440" s="72">
        <f t="shared" si="55"/>
        <v>0.3281</v>
      </c>
      <c r="K440" s="72">
        <f t="shared" si="55"/>
        <v>0.33</v>
      </c>
      <c r="L440" s="72">
        <f t="shared" si="55"/>
        <v>0.27860000000000001</v>
      </c>
      <c r="M440" s="72">
        <f t="shared" si="55"/>
        <v>0.2888</v>
      </c>
      <c r="N440" s="72">
        <f t="shared" si="55"/>
        <v>0.27200000000000002</v>
      </c>
      <c r="O440" s="72">
        <f t="shared" si="55"/>
        <v>0.28600000000000003</v>
      </c>
      <c r="P440" s="72">
        <f t="shared" si="55"/>
        <v>0.2505</v>
      </c>
      <c r="Q440" s="72">
        <f t="shared" si="55"/>
        <v>0.30769999999999997</v>
      </c>
      <c r="R440" s="72">
        <f t="shared" si="55"/>
        <v>0.2571</v>
      </c>
      <c r="S440" s="114">
        <f t="shared" si="49"/>
        <v>3.5366</v>
      </c>
      <c r="T440" s="71"/>
    </row>
    <row r="441" spans="1:20">
      <c r="A441" s="30">
        <f t="shared" si="50"/>
        <v>2015984</v>
      </c>
      <c r="B441" s="72">
        <v>98</v>
      </c>
      <c r="C441" s="72" t="str">
        <f>VLOOKUP(B441,mas!B:C,2,FALSE)</f>
        <v>京都府内事業所計</v>
      </c>
      <c r="D441" s="72">
        <v>2015</v>
      </c>
      <c r="E441" s="72">
        <v>4</v>
      </c>
      <c r="F441" s="72" t="str">
        <f>VLOOKUP(E441,mas!G:H,2,FALSE)</f>
        <v>Ａ重油</v>
      </c>
      <c r="G441" s="72">
        <f t="shared" si="55"/>
        <v>0</v>
      </c>
      <c r="H441" s="72">
        <f t="shared" si="55"/>
        <v>0</v>
      </c>
      <c r="I441" s="72">
        <f t="shared" si="55"/>
        <v>0</v>
      </c>
      <c r="J441" s="72">
        <f t="shared" si="55"/>
        <v>0</v>
      </c>
      <c r="K441" s="72">
        <f t="shared" si="55"/>
        <v>0</v>
      </c>
      <c r="L441" s="72">
        <f t="shared" si="55"/>
        <v>0</v>
      </c>
      <c r="M441" s="72">
        <f t="shared" si="55"/>
        <v>0</v>
      </c>
      <c r="N441" s="72">
        <f t="shared" si="55"/>
        <v>0</v>
      </c>
      <c r="O441" s="72">
        <f t="shared" si="55"/>
        <v>0</v>
      </c>
      <c r="P441" s="72">
        <f t="shared" si="55"/>
        <v>0</v>
      </c>
      <c r="Q441" s="72">
        <f t="shared" si="55"/>
        <v>0</v>
      </c>
      <c r="R441" s="72">
        <f t="shared" si="55"/>
        <v>0</v>
      </c>
      <c r="S441" s="114">
        <f t="shared" si="49"/>
        <v>0</v>
      </c>
      <c r="T441" s="71"/>
    </row>
    <row r="442" spans="1:20">
      <c r="A442" s="30">
        <f t="shared" si="50"/>
        <v>2015985</v>
      </c>
      <c r="B442" s="72">
        <v>98</v>
      </c>
      <c r="C442" s="72" t="str">
        <f>VLOOKUP(B442,mas!B:C,2,FALSE)</f>
        <v>京都府内事業所計</v>
      </c>
      <c r="D442" s="72">
        <v>2015</v>
      </c>
      <c r="E442" s="72">
        <v>5</v>
      </c>
      <c r="F442" s="72" t="str">
        <f>VLOOKUP(E442,mas!G:H,2,FALSE)</f>
        <v>液化石油ガス（LPG)</v>
      </c>
      <c r="G442" s="72">
        <f t="shared" si="55"/>
        <v>2.2610000000000001</v>
      </c>
      <c r="H442" s="72">
        <f t="shared" si="55"/>
        <v>2.36</v>
      </c>
      <c r="I442" s="72">
        <f t="shared" si="55"/>
        <v>3.3546</v>
      </c>
      <c r="J442" s="72">
        <f t="shared" si="55"/>
        <v>3.7119999999999993</v>
      </c>
      <c r="K442" s="72">
        <f t="shared" si="55"/>
        <v>5.1199999999999992</v>
      </c>
      <c r="L442" s="72">
        <f t="shared" si="55"/>
        <v>3.7359999999999998</v>
      </c>
      <c r="M442" s="72">
        <f t="shared" si="55"/>
        <v>2.1579999999999999</v>
      </c>
      <c r="N442" s="72">
        <f t="shared" si="55"/>
        <v>1.9122999999999999</v>
      </c>
      <c r="O442" s="72">
        <f t="shared" si="55"/>
        <v>2.6116000000000006</v>
      </c>
      <c r="P442" s="72">
        <f t="shared" si="55"/>
        <v>3.3172999999999999</v>
      </c>
      <c r="Q442" s="72">
        <f t="shared" si="55"/>
        <v>3.8039999999999994</v>
      </c>
      <c r="R442" s="72">
        <f t="shared" si="55"/>
        <v>3.0545999999999998</v>
      </c>
      <c r="S442" s="114">
        <f t="shared" si="49"/>
        <v>37.401400000000002</v>
      </c>
      <c r="T442" s="71"/>
    </row>
    <row r="443" spans="1:20">
      <c r="A443" s="30">
        <f t="shared" si="50"/>
        <v>2015986</v>
      </c>
      <c r="B443" s="72">
        <v>98</v>
      </c>
      <c r="C443" s="72" t="str">
        <f>VLOOKUP(B443,mas!B:C,2,FALSE)</f>
        <v>京都府内事業所計</v>
      </c>
      <c r="D443" s="72">
        <v>2015</v>
      </c>
      <c r="E443" s="72">
        <v>6</v>
      </c>
      <c r="F443" s="72" t="str">
        <f>VLOOKUP(E443,mas!G:H,2,FALSE)</f>
        <v>都市ガス（13A）</v>
      </c>
      <c r="G443" s="72">
        <f t="shared" si="55"/>
        <v>0</v>
      </c>
      <c r="H443" s="72">
        <f t="shared" si="55"/>
        <v>0</v>
      </c>
      <c r="I443" s="72">
        <f t="shared" si="55"/>
        <v>0</v>
      </c>
      <c r="J443" s="72">
        <f t="shared" si="55"/>
        <v>0</v>
      </c>
      <c r="K443" s="72">
        <f t="shared" si="55"/>
        <v>0</v>
      </c>
      <c r="L443" s="72">
        <f t="shared" si="55"/>
        <v>0</v>
      </c>
      <c r="M443" s="72">
        <f t="shared" si="55"/>
        <v>0</v>
      </c>
      <c r="N443" s="72">
        <f t="shared" si="55"/>
        <v>0</v>
      </c>
      <c r="O443" s="72">
        <f t="shared" si="55"/>
        <v>0</v>
      </c>
      <c r="P443" s="72">
        <f t="shared" si="55"/>
        <v>0</v>
      </c>
      <c r="Q443" s="72">
        <f t="shared" si="55"/>
        <v>0</v>
      </c>
      <c r="R443" s="72">
        <f t="shared" si="55"/>
        <v>0</v>
      </c>
      <c r="S443" s="114">
        <f t="shared" si="49"/>
        <v>0</v>
      </c>
      <c r="T443" s="71"/>
    </row>
    <row r="444" spans="1:20">
      <c r="A444" s="30">
        <f t="shared" si="50"/>
        <v>2015987</v>
      </c>
      <c r="B444" s="72">
        <v>98</v>
      </c>
      <c r="C444" s="72" t="str">
        <f>VLOOKUP(B444,mas!B:C,2,FALSE)</f>
        <v>京都府内事業所計</v>
      </c>
      <c r="D444" s="72">
        <v>2015</v>
      </c>
      <c r="E444" s="72">
        <v>7</v>
      </c>
      <c r="F444" s="72" t="str">
        <f>VLOOKUP(E444,mas!G:H,2,FALSE)</f>
        <v>電　力</v>
      </c>
      <c r="G444" s="72">
        <f t="shared" si="55"/>
        <v>68.197400000000016</v>
      </c>
      <c r="H444" s="72">
        <f t="shared" si="55"/>
        <v>66.345799999999997</v>
      </c>
      <c r="I444" s="72">
        <f t="shared" si="55"/>
        <v>63.449400000000004</v>
      </c>
      <c r="J444" s="72">
        <f t="shared" si="55"/>
        <v>74.704800000000006</v>
      </c>
      <c r="K444" s="72">
        <f t="shared" si="55"/>
        <v>78.714799999999997</v>
      </c>
      <c r="L444" s="72">
        <f t="shared" si="55"/>
        <v>73.481700000000018</v>
      </c>
      <c r="M444" s="72">
        <f t="shared" si="55"/>
        <v>59.149900000000002</v>
      </c>
      <c r="N444" s="72">
        <f t="shared" si="55"/>
        <v>65.338699999999989</v>
      </c>
      <c r="O444" s="72">
        <f t="shared" si="55"/>
        <v>76.043699999999987</v>
      </c>
      <c r="P444" s="72">
        <f t="shared" si="55"/>
        <v>82.638999999999982</v>
      </c>
      <c r="Q444" s="72">
        <f t="shared" si="55"/>
        <v>86.600999999999985</v>
      </c>
      <c r="R444" s="72">
        <f t="shared" si="55"/>
        <v>84.925000000000026</v>
      </c>
      <c r="S444" s="114">
        <f t="shared" si="49"/>
        <v>879.59120000000007</v>
      </c>
      <c r="T444" s="71"/>
    </row>
    <row r="445" spans="1:20">
      <c r="A445" s="30">
        <f t="shared" si="50"/>
        <v>2015991</v>
      </c>
      <c r="B445" s="72">
        <v>99</v>
      </c>
      <c r="C445" s="72" t="str">
        <f>VLOOKUP(B445,mas!B:C,2,FALSE)</f>
        <v>京都保健会（市＋府）</v>
      </c>
      <c r="D445" s="72">
        <v>2015</v>
      </c>
      <c r="E445" s="72">
        <v>1</v>
      </c>
      <c r="F445" s="72" t="str">
        <f>VLOOKUP(E445,mas!G:H,2,FALSE)</f>
        <v>揮発油（ガソリン）</v>
      </c>
      <c r="G445" s="72">
        <f t="shared" ref="G445:R445" si="56">G431+G438</f>
        <v>4.3329999999999993</v>
      </c>
      <c r="H445" s="72">
        <f t="shared" si="56"/>
        <v>4.3117999999999999</v>
      </c>
      <c r="I445" s="72">
        <f t="shared" si="56"/>
        <v>4.8104999999999993</v>
      </c>
      <c r="J445" s="72">
        <f t="shared" si="56"/>
        <v>5.3849</v>
      </c>
      <c r="K445" s="72">
        <f t="shared" si="56"/>
        <v>5.4924999999999997</v>
      </c>
      <c r="L445" s="72">
        <f t="shared" si="56"/>
        <v>5.1125999999999996</v>
      </c>
      <c r="M445" s="72">
        <f t="shared" si="56"/>
        <v>4.6499999999999995</v>
      </c>
      <c r="N445" s="72">
        <f t="shared" si="56"/>
        <v>4.4039999999999999</v>
      </c>
      <c r="O445" s="72">
        <f t="shared" si="56"/>
        <v>4.3904999999999994</v>
      </c>
      <c r="P445" s="72">
        <f t="shared" si="56"/>
        <v>4.0057000000000009</v>
      </c>
      <c r="Q445" s="72">
        <f t="shared" si="56"/>
        <v>4.6652000000000005</v>
      </c>
      <c r="R445" s="72">
        <f t="shared" si="56"/>
        <v>4.7479999999999993</v>
      </c>
      <c r="S445" s="114">
        <f t="shared" si="49"/>
        <v>56.308700000000009</v>
      </c>
      <c r="T445" s="71"/>
    </row>
    <row r="446" spans="1:20">
      <c r="A446" s="30">
        <f t="shared" si="50"/>
        <v>2015992</v>
      </c>
      <c r="B446" s="72">
        <v>99</v>
      </c>
      <c r="C446" s="72" t="str">
        <f>VLOOKUP(B446,mas!B:C,2,FALSE)</f>
        <v>京都保健会（市＋府）</v>
      </c>
      <c r="D446" s="72">
        <v>2015</v>
      </c>
      <c r="E446" s="72">
        <v>2</v>
      </c>
      <c r="F446" s="72" t="str">
        <f>VLOOKUP(E446,mas!G:H,2,FALSE)</f>
        <v>灯　油</v>
      </c>
      <c r="G446" s="72">
        <f t="shared" ref="G446:R446" si="57">G432+G439</f>
        <v>0.36399999999999999</v>
      </c>
      <c r="H446" s="72">
        <f t="shared" si="57"/>
        <v>0</v>
      </c>
      <c r="I446" s="72">
        <f t="shared" si="57"/>
        <v>0</v>
      </c>
      <c r="J446" s="72">
        <f t="shared" si="57"/>
        <v>0.45</v>
      </c>
      <c r="K446" s="72">
        <f t="shared" si="57"/>
        <v>0.79</v>
      </c>
      <c r="L446" s="72">
        <f t="shared" si="57"/>
        <v>0.24</v>
      </c>
      <c r="M446" s="72">
        <f t="shared" si="57"/>
        <v>0</v>
      </c>
      <c r="N446" s="72">
        <f t="shared" si="57"/>
        <v>0.54500000000000004</v>
      </c>
      <c r="O446" s="72">
        <f t="shared" si="57"/>
        <v>0.95500000000000007</v>
      </c>
      <c r="P446" s="72">
        <f t="shared" si="57"/>
        <v>1.294</v>
      </c>
      <c r="Q446" s="72">
        <f t="shared" si="57"/>
        <v>1.569</v>
      </c>
      <c r="R446" s="72">
        <f t="shared" si="57"/>
        <v>0.92800000000000005</v>
      </c>
      <c r="S446" s="114">
        <f t="shared" si="49"/>
        <v>7.1349999999999998</v>
      </c>
      <c r="T446" s="71"/>
    </row>
    <row r="447" spans="1:20">
      <c r="A447" s="30">
        <f t="shared" si="50"/>
        <v>2015993</v>
      </c>
      <c r="B447" s="72">
        <v>99</v>
      </c>
      <c r="C447" s="72" t="str">
        <f>VLOOKUP(B447,mas!B:C,2,FALSE)</f>
        <v>京都保健会（市＋府）</v>
      </c>
      <c r="D447" s="72">
        <v>2015</v>
      </c>
      <c r="E447" s="72">
        <v>3</v>
      </c>
      <c r="F447" s="72" t="str">
        <f>VLOOKUP(E447,mas!G:H,2,FALSE)</f>
        <v>軽　油</v>
      </c>
      <c r="G447" s="72">
        <f t="shared" ref="G447:R447" si="58">G433+G440</f>
        <v>0.28790000000000004</v>
      </c>
      <c r="H447" s="72">
        <f t="shared" si="58"/>
        <v>0.32490000000000002</v>
      </c>
      <c r="I447" s="72">
        <f t="shared" si="58"/>
        <v>0.32500000000000001</v>
      </c>
      <c r="J447" s="72">
        <f t="shared" si="58"/>
        <v>0.3281</v>
      </c>
      <c r="K447" s="72">
        <f t="shared" si="58"/>
        <v>0.33</v>
      </c>
      <c r="L447" s="72">
        <f t="shared" si="58"/>
        <v>0.27860000000000001</v>
      </c>
      <c r="M447" s="72">
        <f t="shared" si="58"/>
        <v>0.2888</v>
      </c>
      <c r="N447" s="72">
        <f t="shared" si="58"/>
        <v>0.27200000000000002</v>
      </c>
      <c r="O447" s="72">
        <f t="shared" si="58"/>
        <v>0.28600000000000003</v>
      </c>
      <c r="P447" s="72">
        <f t="shared" si="58"/>
        <v>0.2505</v>
      </c>
      <c r="Q447" s="72">
        <f t="shared" si="58"/>
        <v>0.30769999999999997</v>
      </c>
      <c r="R447" s="72">
        <f t="shared" si="58"/>
        <v>0.2571</v>
      </c>
      <c r="S447" s="114">
        <f t="shared" si="49"/>
        <v>3.5366</v>
      </c>
      <c r="T447" s="71"/>
    </row>
    <row r="448" spans="1:20">
      <c r="A448" s="30">
        <f t="shared" si="50"/>
        <v>2015994</v>
      </c>
      <c r="B448" s="72">
        <v>99</v>
      </c>
      <c r="C448" s="72" t="str">
        <f>VLOOKUP(B448,mas!B:C,2,FALSE)</f>
        <v>京都保健会（市＋府）</v>
      </c>
      <c r="D448" s="72">
        <v>2015</v>
      </c>
      <c r="E448" s="72">
        <v>4</v>
      </c>
      <c r="F448" s="72" t="str">
        <f>VLOOKUP(E448,mas!G:H,2,FALSE)</f>
        <v>Ａ重油</v>
      </c>
      <c r="G448" s="72">
        <f t="shared" ref="G448:R448" si="59">G434+G441</f>
        <v>0</v>
      </c>
      <c r="H448" s="72">
        <f t="shared" si="59"/>
        <v>0</v>
      </c>
      <c r="I448" s="72">
        <f t="shared" si="59"/>
        <v>0</v>
      </c>
      <c r="J448" s="72">
        <f t="shared" si="59"/>
        <v>0</v>
      </c>
      <c r="K448" s="72">
        <f t="shared" si="59"/>
        <v>0</v>
      </c>
      <c r="L448" s="72">
        <f t="shared" si="59"/>
        <v>0</v>
      </c>
      <c r="M448" s="72">
        <f t="shared" si="59"/>
        <v>0</v>
      </c>
      <c r="N448" s="72">
        <f t="shared" si="59"/>
        <v>0</v>
      </c>
      <c r="O448" s="72">
        <f t="shared" si="59"/>
        <v>0</v>
      </c>
      <c r="P448" s="72">
        <f t="shared" si="59"/>
        <v>0</v>
      </c>
      <c r="Q448" s="72">
        <f t="shared" si="59"/>
        <v>0</v>
      </c>
      <c r="R448" s="72">
        <f t="shared" si="59"/>
        <v>0</v>
      </c>
      <c r="S448" s="114">
        <f t="shared" si="49"/>
        <v>0</v>
      </c>
      <c r="T448" s="71"/>
    </row>
    <row r="449" spans="1:20">
      <c r="A449" s="30">
        <f t="shared" si="50"/>
        <v>2015995</v>
      </c>
      <c r="B449" s="72">
        <v>99</v>
      </c>
      <c r="C449" s="72" t="str">
        <f>VLOOKUP(B449,mas!B:C,2,FALSE)</f>
        <v>京都保健会（市＋府）</v>
      </c>
      <c r="D449" s="72">
        <v>2015</v>
      </c>
      <c r="E449" s="72">
        <v>5</v>
      </c>
      <c r="F449" s="72" t="str">
        <f>VLOOKUP(E449,mas!G:H,2,FALSE)</f>
        <v>液化石油ガス（LPG)</v>
      </c>
      <c r="G449" s="72">
        <f t="shared" ref="G449:R449" si="60">G435+G442</f>
        <v>2.2610000000000001</v>
      </c>
      <c r="H449" s="72">
        <f t="shared" si="60"/>
        <v>2.36</v>
      </c>
      <c r="I449" s="72">
        <f t="shared" si="60"/>
        <v>3.3546</v>
      </c>
      <c r="J449" s="72">
        <f t="shared" si="60"/>
        <v>3.7119999999999993</v>
      </c>
      <c r="K449" s="72">
        <f t="shared" si="60"/>
        <v>5.1199999999999992</v>
      </c>
      <c r="L449" s="72">
        <f t="shared" si="60"/>
        <v>3.7359999999999998</v>
      </c>
      <c r="M449" s="72">
        <f t="shared" si="60"/>
        <v>2.1579999999999999</v>
      </c>
      <c r="N449" s="72">
        <f t="shared" si="60"/>
        <v>1.9122999999999999</v>
      </c>
      <c r="O449" s="72">
        <f t="shared" si="60"/>
        <v>2.6116000000000006</v>
      </c>
      <c r="P449" s="72">
        <f t="shared" si="60"/>
        <v>3.3172999999999999</v>
      </c>
      <c r="Q449" s="72">
        <f t="shared" si="60"/>
        <v>3.8039999999999994</v>
      </c>
      <c r="R449" s="72">
        <f t="shared" si="60"/>
        <v>3.0545999999999998</v>
      </c>
      <c r="S449" s="114">
        <f t="shared" si="49"/>
        <v>37.401400000000002</v>
      </c>
      <c r="T449" s="71"/>
    </row>
    <row r="450" spans="1:20">
      <c r="A450" s="30">
        <f t="shared" si="50"/>
        <v>2015996</v>
      </c>
      <c r="B450" s="72">
        <v>99</v>
      </c>
      <c r="C450" s="72" t="str">
        <f>VLOOKUP(B450,mas!B:C,2,FALSE)</f>
        <v>京都保健会（市＋府）</v>
      </c>
      <c r="D450" s="72">
        <v>2015</v>
      </c>
      <c r="E450" s="72">
        <v>6</v>
      </c>
      <c r="F450" s="72" t="str">
        <f>VLOOKUP(E450,mas!G:H,2,FALSE)</f>
        <v>都市ガス（13A）</v>
      </c>
      <c r="G450" s="72">
        <f t="shared" ref="G450:R450" si="61">G436+G443</f>
        <v>27.481000000000002</v>
      </c>
      <c r="H450" s="72">
        <f t="shared" si="61"/>
        <v>32.140999999999998</v>
      </c>
      <c r="I450" s="72">
        <f t="shared" si="61"/>
        <v>39.015999999999998</v>
      </c>
      <c r="J450" s="72">
        <f t="shared" si="61"/>
        <v>55.183999999999997</v>
      </c>
      <c r="K450" s="72">
        <f t="shared" si="61"/>
        <v>64.839000000000013</v>
      </c>
      <c r="L450" s="72">
        <f t="shared" si="61"/>
        <v>43.245999999999988</v>
      </c>
      <c r="M450" s="72">
        <f t="shared" si="61"/>
        <v>25.647000000000006</v>
      </c>
      <c r="N450" s="72">
        <f t="shared" si="61"/>
        <v>21.985000000000003</v>
      </c>
      <c r="O450" s="72">
        <f t="shared" si="61"/>
        <v>40.38300000000001</v>
      </c>
      <c r="P450" s="72">
        <f t="shared" si="61"/>
        <v>54.357999999999997</v>
      </c>
      <c r="Q450" s="72">
        <f t="shared" si="61"/>
        <v>51.67199999999999</v>
      </c>
      <c r="R450" s="72">
        <f t="shared" si="61"/>
        <v>44.464000000000006</v>
      </c>
      <c r="S450" s="114">
        <f>SUM(G450:R450)</f>
        <v>500.416</v>
      </c>
      <c r="T450" s="71"/>
    </row>
    <row r="451" spans="1:20">
      <c r="A451" s="30">
        <f t="shared" si="50"/>
        <v>2015997</v>
      </c>
      <c r="B451" s="72">
        <v>99</v>
      </c>
      <c r="C451" s="72" t="str">
        <f>VLOOKUP(B451,mas!B:C,2,FALSE)</f>
        <v>京都保健会（市＋府）</v>
      </c>
      <c r="D451" s="30">
        <v>2015</v>
      </c>
      <c r="E451" s="72">
        <v>7</v>
      </c>
      <c r="F451" s="72" t="str">
        <f>VLOOKUP(E451,mas!G:H,2,FALSE)</f>
        <v>電　力</v>
      </c>
      <c r="G451" s="72">
        <f t="shared" ref="G451:R451" si="62">G437+G444</f>
        <v>404.99100000000004</v>
      </c>
      <c r="H451" s="72">
        <f t="shared" si="62"/>
        <v>407.37579999999997</v>
      </c>
      <c r="I451" s="72">
        <f t="shared" si="62"/>
        <v>408.34940000000006</v>
      </c>
      <c r="J451" s="72">
        <f t="shared" si="62"/>
        <v>461.52880000000005</v>
      </c>
      <c r="K451" s="72">
        <f t="shared" si="62"/>
        <v>478.12379999999996</v>
      </c>
      <c r="L451" s="72">
        <f t="shared" si="62"/>
        <v>420.48870000000011</v>
      </c>
      <c r="M451" s="72">
        <f t="shared" si="62"/>
        <v>371.64590000000004</v>
      </c>
      <c r="N451" s="72">
        <f t="shared" si="62"/>
        <v>373.21270000000004</v>
      </c>
      <c r="O451" s="72">
        <f t="shared" si="62"/>
        <v>420.79469999999998</v>
      </c>
      <c r="P451" s="72">
        <f t="shared" si="62"/>
        <v>456.26599999999996</v>
      </c>
      <c r="Q451" s="72">
        <f t="shared" si="62"/>
        <v>459.09399999999999</v>
      </c>
      <c r="R451" s="72">
        <f t="shared" si="62"/>
        <v>447.57500000000005</v>
      </c>
      <c r="S451" s="114">
        <f>SUM(G451:R451)</f>
        <v>5109.4457999999995</v>
      </c>
      <c r="T451" s="71"/>
    </row>
    <row r="452" spans="1:20">
      <c r="A452" s="30">
        <f t="shared" si="50"/>
        <v>2016017</v>
      </c>
      <c r="B452" s="30">
        <v>1</v>
      </c>
      <c r="C452" s="30" t="str">
        <f>VLOOKUP(B452,mas!B:C,2,FALSE)</f>
        <v>保健会事務局</v>
      </c>
      <c r="D452" s="30">
        <v>2016</v>
      </c>
      <c r="E452" s="30">
        <v>7</v>
      </c>
      <c r="F452" s="30" t="str">
        <f>VLOOKUP(E452,mas!G:H,2,FALSE)</f>
        <v>電　力</v>
      </c>
      <c r="G452" s="30">
        <v>1.728</v>
      </c>
      <c r="H452" s="30">
        <v>1.33</v>
      </c>
      <c r="I452" s="30">
        <v>1.266</v>
      </c>
      <c r="J452" s="30">
        <v>1.6160000000000001</v>
      </c>
      <c r="K452" s="30">
        <v>1.599</v>
      </c>
      <c r="L452" s="30">
        <v>1.5569999999999999</v>
      </c>
      <c r="M452" s="30">
        <v>1.3049999999999999</v>
      </c>
      <c r="N452" s="30">
        <v>1.389</v>
      </c>
      <c r="O452" s="30">
        <v>1.488</v>
      </c>
      <c r="P452" s="30">
        <v>1.8080000000000001</v>
      </c>
      <c r="Q452" s="30">
        <v>2.069</v>
      </c>
      <c r="R452" s="30">
        <v>1.9830000000000001</v>
      </c>
      <c r="S452" s="114">
        <f>SUM(G452:R452)</f>
        <v>19.137999999999998</v>
      </c>
      <c r="T452" s="71"/>
    </row>
    <row r="453" spans="1:20">
      <c r="A453" s="30">
        <f t="shared" si="50"/>
        <v>2016026</v>
      </c>
      <c r="B453" s="30">
        <v>2</v>
      </c>
      <c r="C453" s="30" t="str">
        <f>VLOOKUP(B453,mas!B:C,2,FALSE)</f>
        <v>近畿高等看護専門学校</v>
      </c>
      <c r="D453" s="30">
        <v>2016</v>
      </c>
      <c r="E453" s="30">
        <v>6</v>
      </c>
      <c r="F453" s="30" t="str">
        <f>VLOOKUP(E453,mas!G:H,2,FALSE)</f>
        <v>都市ガス（13A）</v>
      </c>
      <c r="G453" s="30">
        <v>0.182</v>
      </c>
      <c r="H453" s="30">
        <v>0.9</v>
      </c>
      <c r="I453" s="30">
        <v>0.51200000000000001</v>
      </c>
      <c r="J453" s="30">
        <v>0.90200000000000002</v>
      </c>
      <c r="K453" s="30">
        <v>0.98899999999999999</v>
      </c>
      <c r="L453" s="30">
        <v>1.056</v>
      </c>
      <c r="M453" s="30">
        <v>0.46700000000000003</v>
      </c>
      <c r="N453" s="30">
        <v>0.26100000000000001</v>
      </c>
      <c r="O453" s="30">
        <v>0.63600000000000001</v>
      </c>
      <c r="P453" s="30">
        <v>0.754</v>
      </c>
      <c r="Q453" s="30">
        <v>1.06</v>
      </c>
      <c r="R453" s="30">
        <v>0.71</v>
      </c>
      <c r="S453" s="114">
        <f t="shared" ref="S453:S515" si="63">SUM(G453:R453)</f>
        <v>8.429000000000002</v>
      </c>
      <c r="T453" s="71"/>
    </row>
    <row r="454" spans="1:20">
      <c r="A454" s="30">
        <f t="shared" si="50"/>
        <v>2016027</v>
      </c>
      <c r="B454" s="30">
        <v>2</v>
      </c>
      <c r="C454" s="30" t="str">
        <f>VLOOKUP(B454,mas!B:C,2,FALSE)</f>
        <v>近畿高等看護専門学校</v>
      </c>
      <c r="D454" s="30">
        <v>2016</v>
      </c>
      <c r="E454" s="30">
        <v>7</v>
      </c>
      <c r="F454" s="30" t="str">
        <f>VLOOKUP(E454,mas!G:H,2,FALSE)</f>
        <v>電　力</v>
      </c>
      <c r="G454" s="30">
        <v>4.5629999999999997</v>
      </c>
      <c r="H454" s="30">
        <v>4.37</v>
      </c>
      <c r="I454" s="30">
        <v>4</v>
      </c>
      <c r="J454" s="30">
        <v>4.5190000000000001</v>
      </c>
      <c r="K454" s="30">
        <v>5.1269999999999998</v>
      </c>
      <c r="L454" s="30">
        <v>4.6829999999999998</v>
      </c>
      <c r="M454" s="30">
        <v>4.944</v>
      </c>
      <c r="N454" s="30">
        <v>4.8689999999999998</v>
      </c>
      <c r="O454" s="30">
        <v>4.7069999999999999</v>
      </c>
      <c r="P454" s="30">
        <v>4.984</v>
      </c>
      <c r="Q454" s="30">
        <v>5.1909999999999998</v>
      </c>
      <c r="R454" s="30">
        <v>4.827</v>
      </c>
      <c r="S454" s="114">
        <f t="shared" si="63"/>
        <v>56.783999999999999</v>
      </c>
      <c r="T454" s="71"/>
    </row>
    <row r="455" spans="1:20">
      <c r="A455" s="30">
        <f t="shared" si="50"/>
        <v>2016116</v>
      </c>
      <c r="B455" s="30">
        <v>11</v>
      </c>
      <c r="C455" s="30" t="str">
        <f>VLOOKUP(B455,mas!B:C,2,FALSE)</f>
        <v>京都民医連中央病院</v>
      </c>
      <c r="D455" s="30">
        <v>2016</v>
      </c>
      <c r="E455" s="30">
        <v>6</v>
      </c>
      <c r="F455" s="30" t="str">
        <f>VLOOKUP(E455,mas!G:H,2,FALSE)</f>
        <v>都市ガス（13A）</v>
      </c>
      <c r="G455" s="30">
        <v>15.968999999999999</v>
      </c>
      <c r="H455" s="30">
        <v>23.114000000000001</v>
      </c>
      <c r="I455" s="30">
        <v>28.93</v>
      </c>
      <c r="J455" s="30">
        <v>42.874000000000002</v>
      </c>
      <c r="K455" s="30">
        <v>44.811999999999998</v>
      </c>
      <c r="L455" s="30">
        <v>33.305999999999997</v>
      </c>
      <c r="M455" s="30">
        <v>20.692</v>
      </c>
      <c r="N455" s="30">
        <v>20.864999999999998</v>
      </c>
      <c r="O455" s="30">
        <v>32.994</v>
      </c>
      <c r="P455" s="30">
        <v>41.984000000000002</v>
      </c>
      <c r="Q455" s="30">
        <v>38.320999999999998</v>
      </c>
      <c r="R455" s="30">
        <v>34.597000000000001</v>
      </c>
      <c r="S455" s="114">
        <f t="shared" si="63"/>
        <v>378.45799999999997</v>
      </c>
      <c r="T455" s="71"/>
    </row>
    <row r="456" spans="1:20">
      <c r="A456" s="30">
        <f t="shared" si="50"/>
        <v>2016117</v>
      </c>
      <c r="B456" s="30">
        <v>11</v>
      </c>
      <c r="C456" s="30" t="str">
        <f>VLOOKUP(B456,mas!B:C,2,FALSE)</f>
        <v>京都民医連中央病院</v>
      </c>
      <c r="D456" s="30">
        <v>2016</v>
      </c>
      <c r="E456" s="30">
        <v>7</v>
      </c>
      <c r="F456" s="30" t="str">
        <f>VLOOKUP(E456,mas!G:H,2,FALSE)</f>
        <v>電　力</v>
      </c>
      <c r="G456" s="30">
        <v>209.44900000000001</v>
      </c>
      <c r="H456" s="30">
        <v>227.02199999999999</v>
      </c>
      <c r="I456" s="30">
        <v>243.05199999999999</v>
      </c>
      <c r="J456" s="30">
        <v>275.77199999999999</v>
      </c>
      <c r="K456" s="30">
        <v>272.56</v>
      </c>
      <c r="L456" s="30">
        <v>249.81100000000001</v>
      </c>
      <c r="M456" s="30">
        <v>234.261</v>
      </c>
      <c r="N456" s="30">
        <v>224.791</v>
      </c>
      <c r="O456" s="30">
        <v>247.42400000000001</v>
      </c>
      <c r="P456" s="30">
        <v>265.21800000000002</v>
      </c>
      <c r="Q456" s="30">
        <v>238.64400000000001</v>
      </c>
      <c r="R456" s="30">
        <v>245.381</v>
      </c>
      <c r="S456" s="114">
        <f t="shared" si="63"/>
        <v>2933.3849999999998</v>
      </c>
      <c r="T456" s="71"/>
    </row>
    <row r="457" spans="1:20">
      <c r="A457" s="30">
        <f t="shared" si="50"/>
        <v>2016141</v>
      </c>
      <c r="B457" s="30">
        <v>14</v>
      </c>
      <c r="C457" s="30" t="str">
        <f>VLOOKUP(B457,mas!B:C,2,FALSE)</f>
        <v>春日診療所</v>
      </c>
      <c r="D457" s="30">
        <v>2016</v>
      </c>
      <c r="E457" s="30">
        <v>1</v>
      </c>
      <c r="F457" s="30" t="str">
        <f>VLOOKUP(E457,mas!G:H,2,FALSE)</f>
        <v>揮発油（ガソリン）</v>
      </c>
      <c r="G457" s="30">
        <v>3.5999999999999997E-2</v>
      </c>
      <c r="H457" s="30">
        <v>7.0000000000000007E-2</v>
      </c>
      <c r="I457" s="30">
        <v>5.0999999999999997E-2</v>
      </c>
      <c r="J457" s="30">
        <v>8.5000000000000006E-2</v>
      </c>
      <c r="K457" s="30">
        <v>0.105</v>
      </c>
      <c r="L457" s="30">
        <v>5.1999999999999998E-2</v>
      </c>
      <c r="M457" s="30">
        <v>0.05</v>
      </c>
      <c r="N457" s="30">
        <v>3.4000000000000002E-2</v>
      </c>
      <c r="O457" s="30">
        <v>4.9000000000000002E-2</v>
      </c>
      <c r="P457" s="30">
        <v>3.1E-2</v>
      </c>
      <c r="Q457" s="30">
        <v>0.08</v>
      </c>
      <c r="R457" s="30">
        <v>6.4000000000000001E-2</v>
      </c>
      <c r="S457" s="114">
        <f t="shared" si="63"/>
        <v>0.70700000000000007</v>
      </c>
      <c r="T457" s="71"/>
    </row>
    <row r="458" spans="1:20">
      <c r="A458" s="30">
        <f t="shared" si="50"/>
        <v>2016146</v>
      </c>
      <c r="B458" s="30">
        <v>14</v>
      </c>
      <c r="C458" s="30" t="str">
        <f>VLOOKUP(B458,mas!B:C,2,FALSE)</f>
        <v>春日診療所</v>
      </c>
      <c r="D458" s="30">
        <v>2016</v>
      </c>
      <c r="E458" s="30">
        <v>6</v>
      </c>
      <c r="F458" s="30" t="str">
        <f>VLOOKUP(E458,mas!G:H,2,FALSE)</f>
        <v>都市ガス（13A）</v>
      </c>
      <c r="G458" s="30">
        <v>0.57199999999999995</v>
      </c>
      <c r="H458" s="30">
        <v>0.124</v>
      </c>
      <c r="I458" s="30">
        <v>0.34300000000000003</v>
      </c>
      <c r="J458" s="30">
        <v>0.82899999999999996</v>
      </c>
      <c r="K458" s="30">
        <v>1.1970000000000001</v>
      </c>
      <c r="L458" s="30">
        <v>1.2549999999999999</v>
      </c>
      <c r="M458" s="30">
        <v>0.64100000000000001</v>
      </c>
      <c r="N458" s="30">
        <v>0.17399999999999999</v>
      </c>
      <c r="O458" s="30">
        <v>0.57099999999999995</v>
      </c>
      <c r="P458" s="30">
        <v>1</v>
      </c>
      <c r="Q458" s="30">
        <v>1.1839999999999999</v>
      </c>
      <c r="R458" s="30">
        <v>1.1180000000000001</v>
      </c>
      <c r="S458" s="114">
        <f t="shared" si="63"/>
        <v>9.0080000000000009</v>
      </c>
      <c r="T458" s="71"/>
    </row>
    <row r="459" spans="1:20">
      <c r="A459" s="30">
        <f t="shared" si="50"/>
        <v>2016147</v>
      </c>
      <c r="B459" s="30">
        <v>14</v>
      </c>
      <c r="C459" s="30" t="str">
        <f>VLOOKUP(B459,mas!B:C,2,FALSE)</f>
        <v>春日診療所</v>
      </c>
      <c r="D459" s="30">
        <v>2016</v>
      </c>
      <c r="E459" s="30">
        <v>7</v>
      </c>
      <c r="F459" s="30" t="str">
        <f>VLOOKUP(E459,mas!G:H,2,FALSE)</f>
        <v>電　力</v>
      </c>
      <c r="G459" s="30">
        <v>0.46200000000000002</v>
      </c>
      <c r="H459" s="30">
        <v>0.41499999999999998</v>
      </c>
      <c r="I459" s="30">
        <v>0.44600000000000001</v>
      </c>
      <c r="J459" s="30">
        <v>0.44600000000000001</v>
      </c>
      <c r="K459" s="30">
        <v>0.48799999999999999</v>
      </c>
      <c r="L459" s="30">
        <v>0.45800000000000002</v>
      </c>
      <c r="M459" s="30">
        <v>0.441</v>
      </c>
      <c r="N459" s="30">
        <v>0.434</v>
      </c>
      <c r="O459" s="30">
        <v>0.43</v>
      </c>
      <c r="P459" s="30">
        <v>0.45400000000000001</v>
      </c>
      <c r="Q459" s="30">
        <v>0.52200000000000002</v>
      </c>
      <c r="R459" s="30">
        <v>0.46300000000000002</v>
      </c>
      <c r="S459" s="114">
        <f t="shared" si="63"/>
        <v>5.4589999999999996</v>
      </c>
      <c r="T459" s="71"/>
    </row>
    <row r="460" spans="1:20">
      <c r="A460" s="30">
        <f t="shared" si="50"/>
        <v>2016161</v>
      </c>
      <c r="B460" s="30">
        <v>16</v>
      </c>
      <c r="C460" s="30" t="e">
        <f>VLOOKUP(B460,mas!B:C,2,FALSE)</f>
        <v>#N/A</v>
      </c>
      <c r="D460" s="30">
        <v>2016</v>
      </c>
      <c r="E460" s="30">
        <v>1</v>
      </c>
      <c r="F460" s="30" t="str">
        <f>VLOOKUP(E460,mas!G:H,2,FALSE)</f>
        <v>揮発油（ガソリン）</v>
      </c>
      <c r="G460" s="30">
        <v>7.1999999999999995E-2</v>
      </c>
      <c r="H460" s="30">
        <v>0.13</v>
      </c>
      <c r="I460" s="30">
        <v>0.14000000000000001</v>
      </c>
      <c r="J460" s="30">
        <v>0.124</v>
      </c>
      <c r="K460" s="30">
        <v>0.20499999999999999</v>
      </c>
      <c r="L460" s="30">
        <v>0.123</v>
      </c>
      <c r="M460" s="30">
        <v>0.112</v>
      </c>
      <c r="N460" s="30">
        <v>0.151</v>
      </c>
      <c r="O460" s="30">
        <v>0.1</v>
      </c>
      <c r="P460" s="30">
        <v>7.9000000000000001E-2</v>
      </c>
      <c r="Q460" s="30">
        <v>0.16800000000000001</v>
      </c>
      <c r="R460" s="30">
        <v>0.106</v>
      </c>
      <c r="S460" s="114">
        <f t="shared" si="63"/>
        <v>1.51</v>
      </c>
      <c r="T460" s="71"/>
    </row>
    <row r="461" spans="1:20">
      <c r="A461" s="30">
        <f t="shared" si="50"/>
        <v>2016166</v>
      </c>
      <c r="B461" s="30">
        <v>16</v>
      </c>
      <c r="C461" s="30" t="e">
        <f>VLOOKUP(B461,mas!B:C,2,FALSE)</f>
        <v>#N/A</v>
      </c>
      <c r="D461" s="30">
        <v>2016</v>
      </c>
      <c r="E461" s="30">
        <v>6</v>
      </c>
      <c r="F461" s="30" t="str">
        <f>VLOOKUP(E461,mas!G:H,2,FALSE)</f>
        <v>都市ガス（13A）</v>
      </c>
      <c r="G461" s="30">
        <v>6.0999999999999999E-2</v>
      </c>
      <c r="H461" s="30">
        <v>0.154</v>
      </c>
      <c r="I461" s="30">
        <v>0.40300000000000002</v>
      </c>
      <c r="J461" s="30">
        <v>0.59599999999999997</v>
      </c>
      <c r="K461" s="30">
        <v>0.34699999999999998</v>
      </c>
      <c r="L461" s="30">
        <v>0.13100000000000001</v>
      </c>
      <c r="M461" s="30">
        <v>0.23400000000000001</v>
      </c>
      <c r="N461" s="30">
        <v>0.52700000000000002</v>
      </c>
      <c r="O461" s="30">
        <v>0.71099999999999997</v>
      </c>
      <c r="P461" s="30">
        <v>0.71299999999999997</v>
      </c>
      <c r="Q461" s="30">
        <v>0.67200000000000004</v>
      </c>
      <c r="R461" s="30">
        <v>0.309</v>
      </c>
      <c r="S461" s="114">
        <f t="shared" si="63"/>
        <v>4.8579999999999997</v>
      </c>
      <c r="T461" s="71"/>
    </row>
    <row r="462" spans="1:20">
      <c r="A462" s="30">
        <f t="shared" si="50"/>
        <v>2016167</v>
      </c>
      <c r="B462" s="30">
        <v>16</v>
      </c>
      <c r="C462" s="30" t="e">
        <f>VLOOKUP(B462,mas!B:C,2,FALSE)</f>
        <v>#N/A</v>
      </c>
      <c r="D462" s="30">
        <v>2016</v>
      </c>
      <c r="E462" s="30">
        <v>7</v>
      </c>
      <c r="F462" s="30" t="str">
        <f>VLOOKUP(E462,mas!G:H,2,FALSE)</f>
        <v>電　力</v>
      </c>
      <c r="G462" s="30">
        <v>2.3940000000000001</v>
      </c>
      <c r="H462" s="30">
        <v>1.8740000000000001</v>
      </c>
      <c r="I462" s="30">
        <v>1.954</v>
      </c>
      <c r="J462" s="30">
        <v>2.5129999999999999</v>
      </c>
      <c r="K462" s="30">
        <v>2.42</v>
      </c>
      <c r="L462" s="30">
        <v>2.6930000000000001</v>
      </c>
      <c r="M462" s="30">
        <v>2.1960000000000002</v>
      </c>
      <c r="N462" s="30">
        <v>1.95</v>
      </c>
      <c r="O462" s="30">
        <v>2.298</v>
      </c>
      <c r="P462" s="30">
        <v>2.5640000000000001</v>
      </c>
      <c r="Q462" s="30">
        <v>2.6779999999999999</v>
      </c>
      <c r="R462" s="30">
        <v>2.5049999999999999</v>
      </c>
      <c r="S462" s="114">
        <f t="shared" si="63"/>
        <v>28.039000000000001</v>
      </c>
      <c r="T462" s="71"/>
    </row>
    <row r="463" spans="1:20" ht="13.5">
      <c r="A463" s="30">
        <f t="shared" si="50"/>
        <v>2016176</v>
      </c>
      <c r="B463" s="30">
        <v>17</v>
      </c>
      <c r="C463" s="30" t="e">
        <f>VLOOKUP(B463,mas!B:C,2,FALSE)</f>
        <v>#N/A</v>
      </c>
      <c r="D463" s="30">
        <v>2016</v>
      </c>
      <c r="E463" s="30">
        <v>6</v>
      </c>
      <c r="F463" s="30" t="str">
        <f>VLOOKUP(E463,mas!G:H,2,FALSE)</f>
        <v>都市ガス（13A）</v>
      </c>
      <c r="G463" s="66">
        <v>0.33600000000000002</v>
      </c>
      <c r="H463" s="66">
        <v>3.9E-2</v>
      </c>
      <c r="I463" s="66">
        <v>0.27800000000000002</v>
      </c>
      <c r="J463" s="66">
        <v>0.52700000000000002</v>
      </c>
      <c r="K463" s="66">
        <v>0.73699999999999999</v>
      </c>
      <c r="L463" s="66">
        <v>0.78600000000000003</v>
      </c>
      <c r="M463" s="66">
        <v>0.22500000000000001</v>
      </c>
      <c r="N463" s="66">
        <v>0.26600000000000001</v>
      </c>
      <c r="O463" s="66">
        <v>0.47699999999999998</v>
      </c>
      <c r="P463" s="66">
        <v>0.52700000000000002</v>
      </c>
      <c r="Q463" s="66">
        <v>0.496</v>
      </c>
      <c r="R463" s="66">
        <v>0.39700000000000002</v>
      </c>
      <c r="S463" s="114">
        <f t="shared" si="63"/>
        <v>5.0910000000000011</v>
      </c>
      <c r="T463" s="71"/>
    </row>
    <row r="464" spans="1:20" ht="13.5">
      <c r="A464" s="30">
        <f t="shared" si="50"/>
        <v>2016177</v>
      </c>
      <c r="B464" s="30">
        <v>17</v>
      </c>
      <c r="C464" s="30" t="e">
        <f>VLOOKUP(B464,mas!B:C,2,FALSE)</f>
        <v>#N/A</v>
      </c>
      <c r="D464" s="30">
        <v>2016</v>
      </c>
      <c r="E464" s="30">
        <v>7</v>
      </c>
      <c r="F464" s="30" t="str">
        <f>VLOOKUP(E464,mas!G:H,2,FALSE)</f>
        <v>電　力</v>
      </c>
      <c r="G464" s="66">
        <v>1.522</v>
      </c>
      <c r="H464" s="66">
        <v>1.3420000000000001</v>
      </c>
      <c r="I464" s="66">
        <v>1.4370000000000001</v>
      </c>
      <c r="J464" s="66">
        <v>1.766</v>
      </c>
      <c r="K464" s="66">
        <v>1.63</v>
      </c>
      <c r="L464" s="66">
        <v>1.593</v>
      </c>
      <c r="M464" s="66">
        <v>1.5189999999999999</v>
      </c>
      <c r="N464" s="66">
        <v>1.581</v>
      </c>
      <c r="O464" s="66">
        <v>1.7430000000000001</v>
      </c>
      <c r="P464" s="66">
        <v>1.6459999999999999</v>
      </c>
      <c r="Q464" s="66">
        <v>1.5880000000000001</v>
      </c>
      <c r="R464" s="66">
        <v>1.5920000000000001</v>
      </c>
      <c r="S464" s="114">
        <f t="shared" si="63"/>
        <v>18.959</v>
      </c>
      <c r="T464" s="71"/>
    </row>
    <row r="465" spans="1:20">
      <c r="A465" s="30">
        <f t="shared" si="50"/>
        <v>2016181</v>
      </c>
      <c r="B465" s="30">
        <v>18</v>
      </c>
      <c r="C465" s="30" t="str">
        <f>VLOOKUP(B465,mas!B:C,2,FALSE)</f>
        <v>京都民医連太子道診療所</v>
      </c>
      <c r="D465" s="30">
        <v>2016</v>
      </c>
      <c r="E465" s="30">
        <v>1</v>
      </c>
      <c r="F465" s="30" t="str">
        <f>VLOOKUP(E465,mas!G:H,2,FALSE)</f>
        <v>揮発油（ガソリン）</v>
      </c>
      <c r="G465" s="30">
        <v>0.2</v>
      </c>
      <c r="H465" s="30">
        <v>0.18709999999999999</v>
      </c>
      <c r="I465" s="30">
        <v>0.2281</v>
      </c>
      <c r="J465" s="30">
        <v>0.28560000000000002</v>
      </c>
      <c r="K465" s="30">
        <v>0.25950000000000001</v>
      </c>
      <c r="L465" s="30">
        <v>0.25269999999999998</v>
      </c>
      <c r="M465" s="30">
        <v>0.24360000000000001</v>
      </c>
      <c r="N465" s="30">
        <v>0.18659999999999999</v>
      </c>
      <c r="O465" s="30">
        <v>0.19</v>
      </c>
      <c r="P465" s="30">
        <v>0.18790000000000001</v>
      </c>
      <c r="Q465" s="30">
        <v>0.1971</v>
      </c>
      <c r="R465" s="30">
        <v>0.23549999999999999</v>
      </c>
      <c r="S465" s="114">
        <f t="shared" si="63"/>
        <v>2.6536999999999997</v>
      </c>
      <c r="T465" s="71"/>
    </row>
    <row r="466" spans="1:20">
      <c r="A466" s="30">
        <f t="shared" si="50"/>
        <v>2016186</v>
      </c>
      <c r="B466" s="30">
        <v>18</v>
      </c>
      <c r="C466" s="30" t="str">
        <f>VLOOKUP(B466,mas!B:C,2,FALSE)</f>
        <v>京都民医連太子道診療所</v>
      </c>
      <c r="D466" s="30">
        <v>2016</v>
      </c>
      <c r="E466" s="30">
        <v>6</v>
      </c>
      <c r="F466" s="30" t="str">
        <f>VLOOKUP(E466,mas!G:H,2,FALSE)</f>
        <v>都市ガス（13A）</v>
      </c>
      <c r="G466" s="30">
        <v>0.373</v>
      </c>
      <c r="H466" s="30">
        <v>1.4970000000000001</v>
      </c>
      <c r="I466" s="30">
        <v>4.2370000000000001</v>
      </c>
      <c r="J466" s="30">
        <v>5.3879999999999999</v>
      </c>
      <c r="K466" s="30">
        <v>6.5549999999999997</v>
      </c>
      <c r="L466" s="30">
        <v>5.7279999999999998</v>
      </c>
      <c r="M466" s="30">
        <v>3.4089999999999998</v>
      </c>
      <c r="N466" s="30">
        <v>1.173</v>
      </c>
      <c r="O466" s="30">
        <v>1.7589999999999999</v>
      </c>
      <c r="P466" s="30">
        <v>2.8479999999999999</v>
      </c>
      <c r="Q466" s="30">
        <v>3.7010000000000001</v>
      </c>
      <c r="R466" s="30">
        <v>2.4609999999999999</v>
      </c>
      <c r="S466" s="114">
        <f t="shared" si="63"/>
        <v>39.128999999999998</v>
      </c>
      <c r="T466" s="71"/>
    </row>
    <row r="467" spans="1:20">
      <c r="A467" s="30">
        <f t="shared" si="50"/>
        <v>2016187</v>
      </c>
      <c r="B467" s="30">
        <v>18</v>
      </c>
      <c r="C467" s="30" t="str">
        <f>VLOOKUP(B467,mas!B:C,2,FALSE)</f>
        <v>京都民医連太子道診療所</v>
      </c>
      <c r="D467" s="30">
        <v>2016</v>
      </c>
      <c r="E467" s="30">
        <v>7</v>
      </c>
      <c r="F467" s="30" t="str">
        <f>VLOOKUP(E467,mas!G:H,2,FALSE)</f>
        <v>電　力</v>
      </c>
      <c r="G467" s="30">
        <v>22.414000000000001</v>
      </c>
      <c r="H467" s="30">
        <v>20.437000000000001</v>
      </c>
      <c r="I467" s="30">
        <v>26.904</v>
      </c>
      <c r="J467" s="30">
        <v>27.312999999999999</v>
      </c>
      <c r="K467" s="30">
        <v>28.866</v>
      </c>
      <c r="L467" s="30">
        <v>28.027999999999999</v>
      </c>
      <c r="M467" s="30">
        <v>41.511000000000003</v>
      </c>
      <c r="N467" s="30">
        <v>23.128</v>
      </c>
      <c r="O467" s="30">
        <v>23.917000000000002</v>
      </c>
      <c r="P467" s="30">
        <v>25.643999999999998</v>
      </c>
      <c r="Q467" s="30">
        <v>24.632999999999999</v>
      </c>
      <c r="R467" s="30">
        <v>25.658000000000001</v>
      </c>
      <c r="S467" s="114">
        <f t="shared" si="63"/>
        <v>318.45299999999997</v>
      </c>
      <c r="T467" s="71"/>
    </row>
    <row r="468" spans="1:20">
      <c r="A468" s="30">
        <f t="shared" si="50"/>
        <v>2016196</v>
      </c>
      <c r="B468" s="30">
        <v>19</v>
      </c>
      <c r="C468" s="30" t="str">
        <f>VLOOKUP(B468,mas!B:C,2,FALSE)</f>
        <v>かどの三条こども診療所</v>
      </c>
      <c r="D468" s="30">
        <v>2016</v>
      </c>
      <c r="E468" s="30">
        <v>6</v>
      </c>
      <c r="F468" s="30" t="str">
        <f>VLOOKUP(E468,mas!G:H,2,FALSE)</f>
        <v>都市ガス（13A）</v>
      </c>
      <c r="G468" s="30">
        <v>3.0000000000000001E-3</v>
      </c>
      <c r="H468" s="30">
        <v>2E-3</v>
      </c>
      <c r="I468" s="30">
        <v>1E-3</v>
      </c>
      <c r="J468" s="30">
        <v>1E-3</v>
      </c>
      <c r="K468" s="30">
        <v>1E-3</v>
      </c>
      <c r="L468" s="30">
        <v>1E-3</v>
      </c>
      <c r="M468" s="30">
        <v>1E-3</v>
      </c>
      <c r="N468" s="30">
        <v>1E-3</v>
      </c>
      <c r="O468" s="30">
        <v>2E-3</v>
      </c>
      <c r="P468" s="30">
        <v>2E-3</v>
      </c>
      <c r="Q468" s="30">
        <v>2E-3</v>
      </c>
      <c r="R468" s="30">
        <v>2E-3</v>
      </c>
      <c r="S468" s="114">
        <f t="shared" si="63"/>
        <v>1.9000000000000003E-2</v>
      </c>
      <c r="T468" s="71"/>
    </row>
    <row r="469" spans="1:20">
      <c r="A469" s="30">
        <f t="shared" si="50"/>
        <v>2016197</v>
      </c>
      <c r="B469" s="30">
        <v>19</v>
      </c>
      <c r="C469" s="30" t="str">
        <f>VLOOKUP(B469,mas!B:C,2,FALSE)</f>
        <v>かどの三条こども診療所</v>
      </c>
      <c r="D469" s="30">
        <v>2016</v>
      </c>
      <c r="E469" s="30">
        <v>7</v>
      </c>
      <c r="F469" s="30" t="str">
        <f>VLOOKUP(E469,mas!G:H,2,FALSE)</f>
        <v>電　力</v>
      </c>
      <c r="G469" s="30">
        <v>3.1779999999999999</v>
      </c>
      <c r="H469" s="30">
        <v>2.6070000000000002</v>
      </c>
      <c r="I469" s="30">
        <v>2.5179999999999998</v>
      </c>
      <c r="J469" s="30">
        <v>3.234</v>
      </c>
      <c r="K469" s="30">
        <v>3.609</v>
      </c>
      <c r="L469" s="30">
        <v>4.202</v>
      </c>
      <c r="M469" s="30">
        <v>3.1739999999999999</v>
      </c>
      <c r="N469" s="30">
        <v>2.7850000000000001</v>
      </c>
      <c r="O469" s="30">
        <v>2.9540000000000002</v>
      </c>
      <c r="P469" s="30">
        <v>3.7589999999999999</v>
      </c>
      <c r="Q469" s="30">
        <v>4.093</v>
      </c>
      <c r="R469" s="30">
        <v>3.6819999999999999</v>
      </c>
      <c r="S469" s="114">
        <f t="shared" si="63"/>
        <v>39.795000000000002</v>
      </c>
      <c r="T469" s="71"/>
    </row>
    <row r="470" spans="1:20">
      <c r="A470" s="30">
        <f t="shared" si="50"/>
        <v>2016201</v>
      </c>
      <c r="B470" s="30">
        <v>20</v>
      </c>
      <c r="C470" s="30" t="str">
        <f>VLOOKUP(B470,mas!B:C,2,FALSE)</f>
        <v>総合ケアＳＴ太秦安井</v>
      </c>
      <c r="D470" s="30">
        <v>2016</v>
      </c>
      <c r="E470" s="30">
        <v>1</v>
      </c>
      <c r="F470" s="30" t="str">
        <f>VLOOKUP(E470,mas!G:H,2,FALSE)</f>
        <v>揮発油（ガソリン）</v>
      </c>
      <c r="G470" s="30">
        <v>0.16400000000000001</v>
      </c>
      <c r="H470" s="30">
        <v>0.154</v>
      </c>
      <c r="I470" s="30">
        <v>0.16</v>
      </c>
      <c r="J470" s="30">
        <v>0.14199999999999999</v>
      </c>
      <c r="K470" s="30">
        <v>0.14399999999999999</v>
      </c>
      <c r="L470" s="30">
        <v>0.13300000000000001</v>
      </c>
      <c r="M470" s="30">
        <v>0.107</v>
      </c>
      <c r="N470" s="30">
        <v>0.107</v>
      </c>
      <c r="O470" s="30">
        <v>0.1186</v>
      </c>
      <c r="P470" s="30">
        <v>8.8300000000000003E-2</v>
      </c>
      <c r="Q470" s="30">
        <v>0.10580000000000001</v>
      </c>
      <c r="R470" s="30">
        <v>8.0600000000000005E-2</v>
      </c>
      <c r="S470" s="114">
        <f t="shared" si="63"/>
        <v>1.5043000000000002</v>
      </c>
      <c r="T470" s="71"/>
    </row>
    <row r="471" spans="1:20">
      <c r="A471" s="30">
        <f t="shared" si="50"/>
        <v>2016206</v>
      </c>
      <c r="B471" s="30">
        <v>20</v>
      </c>
      <c r="C471" s="30" t="str">
        <f>VLOOKUP(B471,mas!B:C,2,FALSE)</f>
        <v>総合ケアＳＴ太秦安井</v>
      </c>
      <c r="D471" s="30">
        <v>2016</v>
      </c>
      <c r="E471" s="30">
        <v>6</v>
      </c>
      <c r="F471" s="30" t="str">
        <f>VLOOKUP(E471,mas!G:H,2,FALSE)</f>
        <v>都市ガス（13A）</v>
      </c>
      <c r="G471" s="30">
        <v>5.0000000000000001E-3</v>
      </c>
      <c r="H471" s="30">
        <v>2E-3</v>
      </c>
      <c r="I471" s="30">
        <v>2E-3</v>
      </c>
      <c r="J471" s="30">
        <v>1E-3</v>
      </c>
      <c r="K471" s="30">
        <v>0</v>
      </c>
      <c r="L471" s="30">
        <v>0</v>
      </c>
      <c r="M471" s="30">
        <v>0</v>
      </c>
      <c r="N471" s="30">
        <v>2E-3</v>
      </c>
      <c r="O471" s="30">
        <v>4.0000000000000001E-3</v>
      </c>
      <c r="P471" s="30">
        <v>6.0000000000000001E-3</v>
      </c>
      <c r="Q471" s="30">
        <v>7.0000000000000001E-3</v>
      </c>
      <c r="R471" s="30">
        <v>7.0000000000000001E-3</v>
      </c>
      <c r="S471" s="114">
        <f t="shared" si="63"/>
        <v>3.5999999999999997E-2</v>
      </c>
      <c r="T471" s="71"/>
    </row>
    <row r="472" spans="1:20">
      <c r="A472" s="30">
        <f t="shared" si="50"/>
        <v>2016207</v>
      </c>
      <c r="B472" s="30">
        <v>20</v>
      </c>
      <c r="C472" s="30" t="str">
        <f>VLOOKUP(B472,mas!B:C,2,FALSE)</f>
        <v>総合ケアＳＴ太秦安井</v>
      </c>
      <c r="D472" s="30">
        <v>2016</v>
      </c>
      <c r="E472" s="30">
        <v>7</v>
      </c>
      <c r="F472" s="30" t="str">
        <f>VLOOKUP(E472,mas!G:H,2,FALSE)</f>
        <v>電　力</v>
      </c>
      <c r="G472" s="30">
        <v>3.47</v>
      </c>
      <c r="H472" s="30">
        <v>2.34</v>
      </c>
      <c r="I472" s="30">
        <v>2.6989999999999998</v>
      </c>
      <c r="J472" s="30">
        <v>3.0059999999999998</v>
      </c>
      <c r="K472" s="30">
        <v>3.7959999999999998</v>
      </c>
      <c r="L472" s="30">
        <v>4.0289999999999999</v>
      </c>
      <c r="M472" s="30">
        <v>2.8220000000000001</v>
      </c>
      <c r="N472" s="30">
        <v>2.5419999999999998</v>
      </c>
      <c r="O472" s="30">
        <v>3.05</v>
      </c>
      <c r="P472" s="30">
        <v>4.0439999999999996</v>
      </c>
      <c r="Q472" s="30">
        <v>3.786</v>
      </c>
      <c r="R472" s="30">
        <v>4.3</v>
      </c>
      <c r="S472" s="114">
        <f t="shared" si="63"/>
        <v>39.884</v>
      </c>
      <c r="T472" s="71"/>
    </row>
    <row r="473" spans="1:20">
      <c r="A473" s="30">
        <f t="shared" si="50"/>
        <v>2016301</v>
      </c>
      <c r="B473" s="30">
        <v>30</v>
      </c>
      <c r="C473" s="30" t="str">
        <f>VLOOKUP(B473,mas!B:C,2,FALSE)</f>
        <v>上京診療所</v>
      </c>
      <c r="D473" s="30">
        <v>2016</v>
      </c>
      <c r="E473" s="30">
        <v>1</v>
      </c>
      <c r="F473" s="30" t="str">
        <f>VLOOKUP(E473,mas!G:H,2,FALSE)</f>
        <v>揮発油（ガソリン）</v>
      </c>
      <c r="G473" s="30">
        <v>0.105</v>
      </c>
      <c r="H473" s="30">
        <v>0.14299999999999999</v>
      </c>
      <c r="I473" s="30">
        <v>0.19700000000000001</v>
      </c>
      <c r="J473" s="30">
        <v>0.14899999999999999</v>
      </c>
      <c r="K473" s="30">
        <v>0.24</v>
      </c>
      <c r="L473" s="30">
        <v>0.115</v>
      </c>
      <c r="M473" s="30">
        <v>0.14199999999999999</v>
      </c>
      <c r="N473" s="30">
        <v>0.113</v>
      </c>
      <c r="O473" s="30">
        <v>0.128</v>
      </c>
      <c r="P473" s="30">
        <v>0.16800000000000001</v>
      </c>
      <c r="Q473" s="30">
        <v>0.13800000000000001</v>
      </c>
      <c r="R473" s="30">
        <v>9.6000000000000002E-2</v>
      </c>
      <c r="S473" s="114">
        <f t="shared" si="63"/>
        <v>1.734</v>
      </c>
      <c r="T473" s="71"/>
    </row>
    <row r="474" spans="1:20">
      <c r="A474" s="30">
        <f t="shared" si="50"/>
        <v>2016306</v>
      </c>
      <c r="B474" s="30">
        <v>30</v>
      </c>
      <c r="C474" s="30" t="str">
        <f>VLOOKUP(B474,mas!B:C,2,FALSE)</f>
        <v>上京診療所</v>
      </c>
      <c r="D474" s="30">
        <v>2016</v>
      </c>
      <c r="E474" s="30">
        <v>6</v>
      </c>
      <c r="F474" s="30" t="str">
        <f>VLOOKUP(E474,mas!G:H,2,FALSE)</f>
        <v>都市ガス（13A）</v>
      </c>
      <c r="G474" s="30">
        <v>0.35099999999999998</v>
      </c>
      <c r="H474" s="30">
        <v>0.434</v>
      </c>
      <c r="I474" s="30">
        <v>0.92</v>
      </c>
      <c r="J474" s="30">
        <v>1.3859999999999999</v>
      </c>
      <c r="K474" s="30">
        <v>1.88</v>
      </c>
      <c r="L474" s="30">
        <v>1.3280000000000001</v>
      </c>
      <c r="M474" s="30">
        <v>0.76500000000000001</v>
      </c>
      <c r="N474" s="30">
        <v>0.28000000000000003</v>
      </c>
      <c r="O474" s="30">
        <v>0.54600000000000004</v>
      </c>
      <c r="P474" s="30">
        <v>0.81699999999999995</v>
      </c>
      <c r="Q474" s="30">
        <v>1.056</v>
      </c>
      <c r="R474" s="30">
        <v>0.748</v>
      </c>
      <c r="S474" s="114">
        <f t="shared" si="63"/>
        <v>10.511000000000001</v>
      </c>
      <c r="T474" s="71"/>
    </row>
    <row r="475" spans="1:20">
      <c r="A475" s="30">
        <f t="shared" si="50"/>
        <v>2016307</v>
      </c>
      <c r="B475" s="30">
        <v>30</v>
      </c>
      <c r="C475" s="30" t="str">
        <f>VLOOKUP(B475,mas!B:C,2,FALSE)</f>
        <v>上京診療所</v>
      </c>
      <c r="D475" s="30">
        <v>2016</v>
      </c>
      <c r="E475" s="30">
        <v>7</v>
      </c>
      <c r="F475" s="30" t="str">
        <f>VLOOKUP(E475,mas!G:H,2,FALSE)</f>
        <v>電　力</v>
      </c>
      <c r="G475" s="30">
        <v>8.0069999999999997</v>
      </c>
      <c r="H475" s="30">
        <v>8.2490000000000006</v>
      </c>
      <c r="I475" s="30">
        <v>8.4019999999999992</v>
      </c>
      <c r="J475" s="30">
        <v>9.2739999999999991</v>
      </c>
      <c r="K475" s="30">
        <v>9.1189999999999998</v>
      </c>
      <c r="L475" s="30">
        <v>8.8360000000000003</v>
      </c>
      <c r="M475" s="30">
        <v>8.4860000000000007</v>
      </c>
      <c r="N475" s="30">
        <v>7.2750000000000004</v>
      </c>
      <c r="O475" s="30">
        <v>8.0609999999999999</v>
      </c>
      <c r="P475" s="30">
        <v>8.2129999999999992</v>
      </c>
      <c r="Q475" s="30">
        <v>7.6710000000000003</v>
      </c>
      <c r="R475" s="30">
        <v>8.2899999999999991</v>
      </c>
      <c r="S475" s="114">
        <f t="shared" si="63"/>
        <v>99.88300000000001</v>
      </c>
      <c r="T475" s="71"/>
    </row>
    <row r="476" spans="1:20">
      <c r="A476" s="30">
        <f t="shared" si="50"/>
        <v>2016341</v>
      </c>
      <c r="B476" s="30">
        <v>34</v>
      </c>
      <c r="C476" s="30" t="str">
        <f>VLOOKUP(B476,mas!B:C,2,FALSE)</f>
        <v>仁和診療所</v>
      </c>
      <c r="D476" s="30">
        <v>2016</v>
      </c>
      <c r="E476" s="30">
        <v>1</v>
      </c>
      <c r="F476" s="30" t="str">
        <f>VLOOKUP(E476,mas!G:H,2,FALSE)</f>
        <v>揮発油（ガソリン）</v>
      </c>
      <c r="G476" s="30">
        <v>6.5000000000000002E-2</v>
      </c>
      <c r="H476" s="30">
        <v>9.0999999999999998E-2</v>
      </c>
      <c r="I476" s="30">
        <v>8.5999999999999993E-2</v>
      </c>
      <c r="J476" s="30">
        <v>0.14099999999999999</v>
      </c>
      <c r="K476" s="30">
        <v>0.16900000000000001</v>
      </c>
      <c r="L476" s="30">
        <v>9.7600000000000006E-2</v>
      </c>
      <c r="M476" s="30">
        <v>7.8299999999999995E-2</v>
      </c>
      <c r="N476" s="30">
        <v>9.8500000000000004E-2</v>
      </c>
      <c r="O476" s="30">
        <v>7.6999999999999999E-2</v>
      </c>
      <c r="P476" s="30">
        <v>0.1216</v>
      </c>
      <c r="Q476" s="30">
        <v>0.109</v>
      </c>
      <c r="R476" s="30">
        <v>9.64E-2</v>
      </c>
      <c r="S476" s="114">
        <f t="shared" si="63"/>
        <v>1.2304000000000002</v>
      </c>
      <c r="T476" s="71"/>
    </row>
    <row r="477" spans="1:20">
      <c r="A477" s="30">
        <f t="shared" ref="A477:A539" si="64">D477*1000+B477*10+E477</f>
        <v>2016342</v>
      </c>
      <c r="B477" s="30">
        <v>34</v>
      </c>
      <c r="C477" s="30" t="str">
        <f>VLOOKUP(B477,mas!B:C,2,FALSE)</f>
        <v>仁和診療所</v>
      </c>
      <c r="D477" s="30">
        <v>2016</v>
      </c>
      <c r="E477" s="30">
        <v>2</v>
      </c>
      <c r="F477" s="30" t="str">
        <f>VLOOKUP(E477,mas!G:H,2,FALSE)</f>
        <v>灯　油</v>
      </c>
      <c r="M477" s="30">
        <v>0.16200000000000001</v>
      </c>
      <c r="N477" s="30">
        <v>8.2000000000000003E-2</v>
      </c>
      <c r="O477" s="30">
        <v>0.318</v>
      </c>
      <c r="P477" s="30">
        <v>0.45700000000000002</v>
      </c>
      <c r="Q477" s="30">
        <v>0.438</v>
      </c>
      <c r="R477" s="30">
        <v>0.40200000000000002</v>
      </c>
      <c r="S477" s="114">
        <f t="shared" si="63"/>
        <v>1.859</v>
      </c>
      <c r="T477" s="71"/>
    </row>
    <row r="478" spans="1:20">
      <c r="A478" s="30">
        <f t="shared" si="64"/>
        <v>2016346</v>
      </c>
      <c r="B478" s="30">
        <v>34</v>
      </c>
      <c r="C478" s="30" t="str">
        <f>VLOOKUP(B478,mas!B:C,2,FALSE)</f>
        <v>仁和診療所</v>
      </c>
      <c r="D478" s="30">
        <v>2016</v>
      </c>
      <c r="E478" s="30">
        <v>6</v>
      </c>
      <c r="F478" s="30" t="str">
        <f>VLOOKUP(E478,mas!G:H,2,FALSE)</f>
        <v>都市ガス（13A）</v>
      </c>
      <c r="G478" s="30">
        <v>3.4000000000000002E-2</v>
      </c>
      <c r="H478" s="30">
        <v>1.7000000000000001E-2</v>
      </c>
      <c r="I478" s="30">
        <v>1.0999999999999999E-2</v>
      </c>
      <c r="J478" s="30">
        <v>7.0000000000000001E-3</v>
      </c>
      <c r="K478" s="30">
        <v>2E-3</v>
      </c>
      <c r="L478" s="30">
        <v>3.0000000000000001E-3</v>
      </c>
      <c r="M478" s="30">
        <v>4.0000000000000001E-3</v>
      </c>
      <c r="N478" s="30">
        <v>1.4999999999999999E-2</v>
      </c>
      <c r="O478" s="30">
        <v>2.7E-2</v>
      </c>
      <c r="P478" s="30">
        <v>6.2E-2</v>
      </c>
      <c r="Q478" s="30">
        <v>7.5999999999999998E-2</v>
      </c>
      <c r="R478" s="30">
        <v>5.3999999999999999E-2</v>
      </c>
      <c r="S478" s="114">
        <f t="shared" si="63"/>
        <v>0.312</v>
      </c>
      <c r="T478" s="71"/>
    </row>
    <row r="479" spans="1:20">
      <c r="A479" s="30">
        <f>D479*1000+B479*10+E479</f>
        <v>2016347</v>
      </c>
      <c r="B479" s="30">
        <v>34</v>
      </c>
      <c r="C479" s="30" t="str">
        <f>VLOOKUP(B479,mas!B:C,2,FALSE)</f>
        <v>仁和診療所</v>
      </c>
      <c r="D479" s="30">
        <v>2016</v>
      </c>
      <c r="E479" s="30">
        <v>7</v>
      </c>
      <c r="F479" s="30" t="str">
        <f>VLOOKUP(E479,mas!G:H,2,FALSE)</f>
        <v>電　力</v>
      </c>
      <c r="G479" s="30">
        <v>8.3309999999999995</v>
      </c>
      <c r="H479" s="30">
        <v>6.51</v>
      </c>
      <c r="I479" s="30">
        <v>7.7779999999999996</v>
      </c>
      <c r="J479" s="30">
        <v>8.7140000000000004</v>
      </c>
      <c r="K479" s="30">
        <v>10.449</v>
      </c>
      <c r="L479" s="30">
        <v>10.377000000000001</v>
      </c>
      <c r="M479" s="30">
        <v>6.9749999999999996</v>
      </c>
      <c r="N479" s="30">
        <v>8.5500000000000007</v>
      </c>
      <c r="O479" s="30">
        <v>10.272</v>
      </c>
      <c r="P479" s="30">
        <v>9.9369999999999994</v>
      </c>
      <c r="Q479" s="30">
        <v>14.057</v>
      </c>
      <c r="R479" s="30">
        <v>10.708</v>
      </c>
      <c r="S479" s="114">
        <f t="shared" si="63"/>
        <v>112.658</v>
      </c>
      <c r="T479" s="71"/>
    </row>
    <row r="480" spans="1:20">
      <c r="A480" s="30">
        <f>D480*1000+B480*10+E480</f>
        <v>2016361</v>
      </c>
      <c r="B480" s="30">
        <v>36</v>
      </c>
      <c r="C480" s="30" t="str">
        <f>VLOOKUP(B480,mas!B:C,2,FALSE)</f>
        <v>上京鍼灸</v>
      </c>
      <c r="D480" s="30">
        <v>2016</v>
      </c>
      <c r="E480" s="30">
        <v>1</v>
      </c>
      <c r="F480" s="30" t="str">
        <f>VLOOKUP(E480,mas!G:H,2,FALSE)</f>
        <v>揮発油（ガソリン）</v>
      </c>
      <c r="G480" s="30">
        <v>0.26600000000000001</v>
      </c>
      <c r="H480" s="30">
        <v>0.21299999999999999</v>
      </c>
      <c r="I480" s="30">
        <v>0.28100000000000003</v>
      </c>
      <c r="J480" s="30">
        <v>0.26300000000000001</v>
      </c>
      <c r="K480" s="30">
        <v>0.38900000000000001</v>
      </c>
      <c r="L480" s="30">
        <v>0.252</v>
      </c>
      <c r="M480" s="30">
        <v>0.192</v>
      </c>
      <c r="N480" s="30">
        <v>0.23400000000000001</v>
      </c>
      <c r="O480" s="30">
        <v>0.19600000000000001</v>
      </c>
      <c r="P480" s="30">
        <v>0.22500000000000001</v>
      </c>
      <c r="Q480" s="30">
        <v>0.214</v>
      </c>
      <c r="R480" s="30">
        <v>0.24199999999999999</v>
      </c>
      <c r="S480" s="114">
        <f t="shared" si="63"/>
        <v>2.9670000000000005</v>
      </c>
      <c r="T480" s="71"/>
    </row>
    <row r="481" spans="1:20" ht="13.5">
      <c r="A481" s="30">
        <f t="shared" si="64"/>
        <v>2016411</v>
      </c>
      <c r="B481" s="30">
        <v>41</v>
      </c>
      <c r="C481" s="30" t="str">
        <f>VLOOKUP(B481,mas!B:C,2,FALSE)</f>
        <v>総合ケアＳＴわかば</v>
      </c>
      <c r="D481" s="30">
        <v>2016</v>
      </c>
      <c r="E481" s="30">
        <v>1</v>
      </c>
      <c r="F481" s="30" t="str">
        <f>VLOOKUP(E481,mas!G:H,2,FALSE)</f>
        <v>揮発油（ガソリン）</v>
      </c>
      <c r="G481" s="66">
        <v>0.312</v>
      </c>
      <c r="H481" s="66">
        <v>0.33100000000000002</v>
      </c>
      <c r="I481" s="66">
        <v>0.33800000000000002</v>
      </c>
      <c r="J481" s="66">
        <v>0.33400000000000002</v>
      </c>
      <c r="K481" s="66">
        <v>0.379</v>
      </c>
      <c r="L481" s="66">
        <v>0.311</v>
      </c>
      <c r="M481" s="66">
        <v>0.31</v>
      </c>
      <c r="N481" s="66">
        <v>0.34799999999999998</v>
      </c>
      <c r="O481" s="66">
        <v>0.32400000000000001</v>
      </c>
      <c r="P481" s="66">
        <v>0.39800000000000002</v>
      </c>
      <c r="Q481" s="66">
        <v>0.35899999999999999</v>
      </c>
      <c r="R481" s="66">
        <v>0.33500000000000002</v>
      </c>
      <c r="S481" s="114">
        <f t="shared" si="63"/>
        <v>4.0790000000000006</v>
      </c>
      <c r="T481" s="71"/>
    </row>
    <row r="482" spans="1:20" ht="13.5">
      <c r="A482" s="30">
        <f t="shared" si="64"/>
        <v>2016416</v>
      </c>
      <c r="B482" s="30">
        <v>41</v>
      </c>
      <c r="C482" s="30" t="str">
        <f>VLOOKUP(B482,mas!B:C,2,FALSE)</f>
        <v>総合ケアＳＴわかば</v>
      </c>
      <c r="D482" s="30">
        <v>2016</v>
      </c>
      <c r="E482" s="30">
        <v>6</v>
      </c>
      <c r="F482" s="30" t="str">
        <f>VLOOKUP(E482,mas!G:H,2,FALSE)</f>
        <v>都市ガス（13A）</v>
      </c>
      <c r="G482" s="66">
        <v>1.3149999999999999</v>
      </c>
      <c r="H482" s="66">
        <v>1.071</v>
      </c>
      <c r="I482" s="66">
        <v>0.93200000000000005</v>
      </c>
      <c r="J482" s="66">
        <v>0.70899999999999996</v>
      </c>
      <c r="K482" s="66">
        <v>0.55300000000000005</v>
      </c>
      <c r="L482" s="66">
        <v>0.71299999999999997</v>
      </c>
      <c r="M482" s="66">
        <v>0.91200000000000003</v>
      </c>
      <c r="N482" s="66">
        <v>1.24</v>
      </c>
      <c r="O482" s="66">
        <v>1.3720000000000001</v>
      </c>
      <c r="P482" s="66">
        <v>1.2789999999999999</v>
      </c>
      <c r="Q482" s="66">
        <v>1.2769999999999999</v>
      </c>
      <c r="R482" s="66">
        <v>1.4590000000000001</v>
      </c>
      <c r="S482" s="114">
        <f t="shared" si="63"/>
        <v>12.831999999999999</v>
      </c>
      <c r="T482" s="71"/>
    </row>
    <row r="483" spans="1:20" ht="13.5">
      <c r="A483" s="30">
        <f t="shared" si="64"/>
        <v>2016417</v>
      </c>
      <c r="B483" s="30">
        <v>41</v>
      </c>
      <c r="C483" s="30" t="str">
        <f>VLOOKUP(B483,mas!B:C,2,FALSE)</f>
        <v>総合ケアＳＴわかば</v>
      </c>
      <c r="D483" s="30">
        <v>2016</v>
      </c>
      <c r="E483" s="30">
        <v>7</v>
      </c>
      <c r="F483" s="30" t="str">
        <f>VLOOKUP(E483,mas!G:H,2,FALSE)</f>
        <v>電　力</v>
      </c>
      <c r="G483" s="66">
        <v>7.0090000000000003</v>
      </c>
      <c r="H483" s="66">
        <v>5.93</v>
      </c>
      <c r="I483" s="66">
        <v>6.2519999999999998</v>
      </c>
      <c r="J483" s="66">
        <v>10.382999999999999</v>
      </c>
      <c r="K483" s="66">
        <v>11.218999999999999</v>
      </c>
      <c r="L483" s="66">
        <v>11.218999999999999</v>
      </c>
      <c r="M483" s="66">
        <v>5.9539999999999997</v>
      </c>
      <c r="N483" s="66">
        <v>6.6749999999999998</v>
      </c>
      <c r="O483" s="66">
        <v>8.4879999999999995</v>
      </c>
      <c r="P483" s="66">
        <v>10.722</v>
      </c>
      <c r="Q483" s="66">
        <v>9.5419999999999998</v>
      </c>
      <c r="R483" s="66">
        <v>8.9459999999999997</v>
      </c>
      <c r="S483" s="114">
        <f t="shared" si="63"/>
        <v>102.339</v>
      </c>
      <c r="T483" s="71"/>
    </row>
    <row r="484" spans="1:20">
      <c r="A484" s="30">
        <f t="shared" si="64"/>
        <v>2016486</v>
      </c>
      <c r="B484" s="30">
        <v>48</v>
      </c>
      <c r="C484" s="30" t="s">
        <v>97</v>
      </c>
      <c r="D484" s="30">
        <v>2016</v>
      </c>
      <c r="E484" s="30">
        <v>6</v>
      </c>
      <c r="F484" s="30" t="str">
        <f>VLOOKUP(E484,mas!G:H,2,FALSE)</f>
        <v>都市ガス（13A）</v>
      </c>
      <c r="G484" s="30">
        <v>0.35199999999999998</v>
      </c>
      <c r="H484" s="30">
        <v>0.35199999999999998</v>
      </c>
      <c r="I484" s="30">
        <v>0.34799999999999998</v>
      </c>
      <c r="J484" s="30">
        <v>0.34799999999999998</v>
      </c>
      <c r="K484" s="30">
        <v>0.30299999999999999</v>
      </c>
      <c r="L484" s="30">
        <v>0.379</v>
      </c>
      <c r="M484" s="30">
        <v>0.40100000000000002</v>
      </c>
      <c r="N484" s="30">
        <v>0.51200000000000001</v>
      </c>
      <c r="O484" s="30">
        <v>0.54500000000000004</v>
      </c>
      <c r="P484" s="30">
        <v>0.51100000000000001</v>
      </c>
      <c r="Q484" s="30">
        <v>0.55100000000000005</v>
      </c>
      <c r="R484" s="30">
        <v>0.437</v>
      </c>
      <c r="S484" s="114">
        <f t="shared" si="63"/>
        <v>5.0389999999999997</v>
      </c>
      <c r="T484" s="71"/>
    </row>
    <row r="485" spans="1:20">
      <c r="A485" s="30">
        <f t="shared" si="64"/>
        <v>2016487</v>
      </c>
      <c r="B485" s="30">
        <v>48</v>
      </c>
      <c r="C485" s="30" t="s">
        <v>97</v>
      </c>
      <c r="D485" s="30">
        <v>2016</v>
      </c>
      <c r="E485" s="30">
        <v>7</v>
      </c>
      <c r="F485" s="30" t="str">
        <f>VLOOKUP(E485,mas!G:H,2,FALSE)</f>
        <v>電　力</v>
      </c>
      <c r="G485" s="30">
        <v>7.97</v>
      </c>
      <c r="H485" s="30">
        <v>8.4990000000000006</v>
      </c>
      <c r="I485" s="30">
        <v>9.3740000000000006</v>
      </c>
      <c r="J485" s="30">
        <v>12.544</v>
      </c>
      <c r="K485" s="30">
        <v>13.541</v>
      </c>
      <c r="L485" s="30">
        <v>10.664999999999999</v>
      </c>
      <c r="M485" s="30">
        <v>9.8610000000000007</v>
      </c>
      <c r="N485" s="30">
        <v>12.282</v>
      </c>
      <c r="O485" s="30">
        <v>16.390999999999998</v>
      </c>
      <c r="P485" s="30">
        <v>20.315999999999999</v>
      </c>
      <c r="Q485" s="30">
        <v>15.071</v>
      </c>
      <c r="R485" s="30">
        <v>15.273</v>
      </c>
      <c r="S485" s="114">
        <f t="shared" si="63"/>
        <v>151.78699999999998</v>
      </c>
      <c r="T485" s="71"/>
    </row>
    <row r="486" spans="1:20">
      <c r="A486" s="30">
        <f t="shared" si="64"/>
        <v>2016501</v>
      </c>
      <c r="B486" s="30">
        <v>50</v>
      </c>
      <c r="C486" s="30" t="str">
        <f>VLOOKUP(B486,mas!B:C,2,FALSE)</f>
        <v>吉祥院病院</v>
      </c>
      <c r="D486" s="30">
        <v>2016</v>
      </c>
      <c r="E486" s="30">
        <v>1</v>
      </c>
      <c r="F486" s="30" t="str">
        <f>VLOOKUP(E486,mas!G:H,2,FALSE)</f>
        <v>揮発油（ガソリン）</v>
      </c>
      <c r="G486" s="30">
        <v>0.56999999999999995</v>
      </c>
      <c r="H486" s="30">
        <v>0.6</v>
      </c>
      <c r="I486" s="30">
        <v>0.6</v>
      </c>
      <c r="J486" s="30">
        <v>0.8</v>
      </c>
      <c r="K486" s="30">
        <v>0.8</v>
      </c>
      <c r="L486" s="30">
        <v>0.7</v>
      </c>
      <c r="M486" s="30">
        <v>0.61</v>
      </c>
      <c r="N486" s="30">
        <v>0.56000000000000005</v>
      </c>
      <c r="O486" s="30">
        <v>0.62</v>
      </c>
      <c r="P486" s="30">
        <v>0.53</v>
      </c>
      <c r="Q486" s="30">
        <v>0.56000000000000005</v>
      </c>
      <c r="R486" s="30">
        <v>0.6</v>
      </c>
      <c r="S486" s="114">
        <f t="shared" si="63"/>
        <v>7.5500000000000007</v>
      </c>
      <c r="T486" s="71"/>
    </row>
    <row r="487" spans="1:20">
      <c r="A487" s="30">
        <f t="shared" si="64"/>
        <v>2016506</v>
      </c>
      <c r="B487" s="30">
        <v>50</v>
      </c>
      <c r="C487" s="30" t="str">
        <f>VLOOKUP(B487,mas!B:C,2,FALSE)</f>
        <v>吉祥院病院</v>
      </c>
      <c r="D487" s="30">
        <v>2016</v>
      </c>
      <c r="E487" s="30">
        <v>6</v>
      </c>
      <c r="F487" s="30" t="str">
        <f>VLOOKUP(E487,mas!G:H,2,FALSE)</f>
        <v>都市ガス（13A）</v>
      </c>
      <c r="G487" s="30">
        <v>4.3499999999999996</v>
      </c>
      <c r="H487" s="30">
        <v>3.01</v>
      </c>
      <c r="I487" s="30">
        <v>3.65</v>
      </c>
      <c r="J487" s="30">
        <v>4.12</v>
      </c>
      <c r="K487" s="30">
        <v>7.08</v>
      </c>
      <c r="L487" s="30">
        <v>6.8</v>
      </c>
      <c r="M487" s="30">
        <v>3.85</v>
      </c>
      <c r="N487" s="30">
        <v>2.7</v>
      </c>
      <c r="O487" s="30">
        <v>3.61</v>
      </c>
      <c r="P487" s="30">
        <v>5.82</v>
      </c>
      <c r="Q487" s="30">
        <v>4.9800000000000004</v>
      </c>
      <c r="R487" s="30">
        <v>5.1100000000000003</v>
      </c>
      <c r="S487" s="114">
        <f t="shared" si="63"/>
        <v>55.08</v>
      </c>
      <c r="T487" s="71"/>
    </row>
    <row r="488" spans="1:20">
      <c r="A488" s="30">
        <f t="shared" si="64"/>
        <v>2016507</v>
      </c>
      <c r="B488" s="30">
        <v>50</v>
      </c>
      <c r="C488" s="30" t="str">
        <f>VLOOKUP(B488,mas!B:C,2,FALSE)</f>
        <v>吉祥院病院</v>
      </c>
      <c r="D488" s="30">
        <v>2016</v>
      </c>
      <c r="E488" s="30">
        <v>7</v>
      </c>
      <c r="F488" s="30" t="str">
        <f>VLOOKUP(E488,mas!G:H,2,FALSE)</f>
        <v>電　力</v>
      </c>
      <c r="G488" s="30">
        <v>26.75</v>
      </c>
      <c r="H488" s="30">
        <v>25.038</v>
      </c>
      <c r="I488" s="30">
        <v>27.05</v>
      </c>
      <c r="J488" s="30">
        <v>27.89</v>
      </c>
      <c r="K488" s="30">
        <v>30.67</v>
      </c>
      <c r="L488" s="30">
        <v>29.803000000000001</v>
      </c>
      <c r="M488" s="30">
        <v>25.97</v>
      </c>
      <c r="N488" s="30">
        <v>25.986999999999998</v>
      </c>
      <c r="O488" s="30">
        <v>27.26</v>
      </c>
      <c r="P488" s="30">
        <v>27.85</v>
      </c>
      <c r="Q488" s="30">
        <v>29.945</v>
      </c>
      <c r="R488" s="30">
        <v>27.06</v>
      </c>
      <c r="S488" s="114">
        <f t="shared" si="63"/>
        <v>331.27299999999997</v>
      </c>
      <c r="T488" s="71"/>
    </row>
    <row r="489" spans="1:20">
      <c r="A489" s="30">
        <f t="shared" si="64"/>
        <v>2016531</v>
      </c>
      <c r="B489" s="30">
        <v>53</v>
      </c>
      <c r="C489" s="30" t="str">
        <f>VLOOKUP(B489,mas!B:C,2,FALSE)</f>
        <v>吉祥院こども診療所</v>
      </c>
      <c r="D489" s="30">
        <v>2016</v>
      </c>
      <c r="E489" s="30">
        <v>1</v>
      </c>
      <c r="F489" s="30" t="str">
        <f>VLOOKUP(E489,mas!G:H,2,FALSE)</f>
        <v>揮発油（ガソリン）</v>
      </c>
      <c r="G489" s="30">
        <v>0</v>
      </c>
      <c r="H489" s="30">
        <v>0</v>
      </c>
      <c r="I489" s="30">
        <v>0.01</v>
      </c>
      <c r="J489" s="30">
        <v>0</v>
      </c>
      <c r="K489" s="30">
        <v>0</v>
      </c>
      <c r="L489" s="30">
        <v>0</v>
      </c>
      <c r="M489" s="30">
        <v>0</v>
      </c>
      <c r="N489" s="30">
        <v>0</v>
      </c>
      <c r="O489" s="30">
        <v>0</v>
      </c>
      <c r="P489" s="30">
        <v>0</v>
      </c>
      <c r="Q489" s="30">
        <v>0</v>
      </c>
      <c r="R489" s="30">
        <v>0</v>
      </c>
      <c r="S489" s="114">
        <f t="shared" si="63"/>
        <v>0.01</v>
      </c>
      <c r="T489" s="71"/>
    </row>
    <row r="490" spans="1:20">
      <c r="A490" s="30">
        <f t="shared" si="64"/>
        <v>2016536</v>
      </c>
      <c r="B490" s="30">
        <v>53</v>
      </c>
      <c r="C490" s="30" t="str">
        <f>VLOOKUP(B490,mas!B:C,2,FALSE)</f>
        <v>吉祥院こども診療所</v>
      </c>
      <c r="D490" s="30">
        <v>2016</v>
      </c>
      <c r="E490" s="30">
        <v>6</v>
      </c>
      <c r="F490" s="30" t="str">
        <f>VLOOKUP(E490,mas!G:H,2,FALSE)</f>
        <v>都市ガス（13A）</v>
      </c>
      <c r="G490" s="30">
        <v>0.03</v>
      </c>
      <c r="H490" s="30">
        <v>1.7999999999999999E-2</v>
      </c>
      <c r="I490" s="30">
        <v>0</v>
      </c>
      <c r="J490" s="30">
        <v>0</v>
      </c>
      <c r="K490" s="30">
        <v>0</v>
      </c>
      <c r="L490" s="30">
        <v>0</v>
      </c>
      <c r="M490" s="30">
        <v>0</v>
      </c>
      <c r="N490" s="30">
        <v>0</v>
      </c>
      <c r="O490" s="30">
        <v>1.6E-2</v>
      </c>
      <c r="P490" s="30">
        <v>2.8000000000000001E-2</v>
      </c>
      <c r="Q490" s="30">
        <v>3.7999999999999999E-2</v>
      </c>
      <c r="R490" s="30">
        <v>0.04</v>
      </c>
      <c r="S490" s="114">
        <f t="shared" si="63"/>
        <v>0.17</v>
      </c>
      <c r="T490" s="71"/>
    </row>
    <row r="491" spans="1:20">
      <c r="A491" s="30">
        <f t="shared" si="64"/>
        <v>2016537</v>
      </c>
      <c r="B491" s="30">
        <v>53</v>
      </c>
      <c r="C491" s="30" t="str">
        <f>VLOOKUP(B491,mas!B:C,2,FALSE)</f>
        <v>吉祥院こども診療所</v>
      </c>
      <c r="D491" s="30">
        <v>2016</v>
      </c>
      <c r="E491" s="30">
        <v>7</v>
      </c>
      <c r="F491" s="30" t="str">
        <f>VLOOKUP(E491,mas!G:H,2,FALSE)</f>
        <v>電　力</v>
      </c>
      <c r="G491" s="30">
        <v>2.23</v>
      </c>
      <c r="H491" s="30">
        <v>2.0049999999999999</v>
      </c>
      <c r="I491" s="30">
        <v>1.895</v>
      </c>
      <c r="J491" s="30">
        <v>2.48</v>
      </c>
      <c r="K491" s="30">
        <v>4.2930000000000001</v>
      </c>
      <c r="L491" s="30">
        <v>2.7360000000000002</v>
      </c>
      <c r="M491" s="30">
        <v>1.85</v>
      </c>
      <c r="N491" s="30">
        <v>1.72</v>
      </c>
      <c r="O491" s="30">
        <v>2.105</v>
      </c>
      <c r="P491" s="30">
        <v>3.085</v>
      </c>
      <c r="Q491" s="30">
        <v>3.2509999999999999</v>
      </c>
      <c r="R491" s="30">
        <v>3.0089999999999999</v>
      </c>
      <c r="S491" s="114">
        <f t="shared" si="63"/>
        <v>30.659000000000002</v>
      </c>
      <c r="T491" s="71"/>
    </row>
    <row r="492" spans="1:20">
      <c r="A492" s="30">
        <f t="shared" si="64"/>
        <v>2016541</v>
      </c>
      <c r="B492" s="30">
        <v>54</v>
      </c>
      <c r="C492" s="30" t="str">
        <f>VLOOKUP(B492,mas!B:C,2,FALSE)</f>
        <v>久世診療所</v>
      </c>
      <c r="D492" s="30">
        <v>2016</v>
      </c>
      <c r="E492" s="30">
        <v>1</v>
      </c>
      <c r="F492" s="30" t="str">
        <f>VLOOKUP(E492,mas!G:H,2,FALSE)</f>
        <v>揮発油（ガソリン）</v>
      </c>
      <c r="G492" s="30">
        <v>2.7E-2</v>
      </c>
      <c r="H492" s="30">
        <v>4.2999999999999997E-2</v>
      </c>
      <c r="I492" s="30">
        <v>1.7000000000000001E-2</v>
      </c>
      <c r="J492" s="30">
        <v>1.6E-2</v>
      </c>
      <c r="K492" s="30">
        <v>4.2000000000000003E-2</v>
      </c>
      <c r="L492" s="30">
        <v>5.8000000000000003E-2</v>
      </c>
      <c r="M492" s="30">
        <v>2.5000000000000001E-2</v>
      </c>
      <c r="N492" s="30">
        <v>2.4E-2</v>
      </c>
      <c r="O492" s="30">
        <v>5.2999999999999999E-2</v>
      </c>
      <c r="P492" s="30">
        <v>0</v>
      </c>
      <c r="Q492" s="30">
        <v>3.9E-2</v>
      </c>
      <c r="R492" s="30">
        <v>4.5999999999999999E-2</v>
      </c>
      <c r="S492" s="114">
        <f t="shared" si="63"/>
        <v>0.38999999999999996</v>
      </c>
      <c r="T492" s="71"/>
    </row>
    <row r="493" spans="1:20">
      <c r="A493" s="30">
        <f t="shared" si="64"/>
        <v>2016542</v>
      </c>
      <c r="B493" s="30">
        <v>54</v>
      </c>
      <c r="C493" s="30" t="str">
        <f>VLOOKUP(B493,mas!B:C,2,FALSE)</f>
        <v>久世診療所</v>
      </c>
      <c r="D493" s="30">
        <v>2016</v>
      </c>
      <c r="E493" s="30">
        <v>2</v>
      </c>
      <c r="F493" s="30" t="str">
        <f>VLOOKUP(E493,mas!G:H,2,FALSE)</f>
        <v>灯　油</v>
      </c>
      <c r="G493" s="30">
        <v>0</v>
      </c>
      <c r="H493" s="30">
        <v>0</v>
      </c>
      <c r="I493" s="30">
        <v>0</v>
      </c>
      <c r="J493" s="30">
        <v>0</v>
      </c>
      <c r="K493" s="30">
        <v>0</v>
      </c>
      <c r="L493" s="30">
        <v>0</v>
      </c>
      <c r="M493" s="30">
        <v>0</v>
      </c>
      <c r="N493" s="30">
        <v>3.7999999999999999E-2</v>
      </c>
      <c r="O493" s="30">
        <v>0</v>
      </c>
      <c r="P493" s="30">
        <v>3.5999999999999997E-2</v>
      </c>
      <c r="Q493" s="30">
        <v>3.1E-2</v>
      </c>
      <c r="R493" s="30">
        <v>0</v>
      </c>
      <c r="S493" s="114">
        <f t="shared" si="63"/>
        <v>0.105</v>
      </c>
      <c r="T493" s="71"/>
    </row>
    <row r="494" spans="1:20">
      <c r="A494" s="30">
        <f t="shared" si="64"/>
        <v>2016546</v>
      </c>
      <c r="B494" s="30">
        <v>54</v>
      </c>
      <c r="C494" s="30" t="str">
        <f>VLOOKUP(B494,mas!B:C,2,FALSE)</f>
        <v>久世診療所</v>
      </c>
      <c r="D494" s="30">
        <v>2016</v>
      </c>
      <c r="E494" s="30">
        <v>6</v>
      </c>
      <c r="F494" s="30" t="str">
        <f>VLOOKUP(E494,mas!G:H,2,FALSE)</f>
        <v>都市ガス（13A）</v>
      </c>
      <c r="G494" s="30">
        <v>0.109</v>
      </c>
      <c r="H494" s="30">
        <v>0.04</v>
      </c>
      <c r="I494" s="30">
        <v>6.0000000000000001E-3</v>
      </c>
      <c r="J494" s="30">
        <v>5.0000000000000001E-3</v>
      </c>
      <c r="K494" s="30">
        <v>2E-3</v>
      </c>
      <c r="L494" s="30">
        <v>3.0000000000000001E-3</v>
      </c>
      <c r="M494" s="30">
        <v>4.0000000000000001E-3</v>
      </c>
      <c r="N494" s="30">
        <v>1.9E-2</v>
      </c>
      <c r="O494" s="30">
        <v>6.5000000000000002E-2</v>
      </c>
      <c r="P494" s="30">
        <v>0.121</v>
      </c>
      <c r="Q494" s="30">
        <v>0.13600000000000001</v>
      </c>
      <c r="R494" s="30">
        <v>8.5000000000000006E-2</v>
      </c>
      <c r="S494" s="114">
        <f t="shared" si="63"/>
        <v>0.59499999999999997</v>
      </c>
      <c r="T494" s="71"/>
    </row>
    <row r="495" spans="1:20">
      <c r="A495" s="30">
        <f t="shared" si="64"/>
        <v>2016547</v>
      </c>
      <c r="B495" s="30">
        <v>54</v>
      </c>
      <c r="C495" s="30" t="str">
        <f>VLOOKUP(B495,mas!B:C,2,FALSE)</f>
        <v>久世診療所</v>
      </c>
      <c r="D495" s="30">
        <v>2016</v>
      </c>
      <c r="E495" s="30">
        <v>7</v>
      </c>
      <c r="F495" s="30" t="str">
        <f>VLOOKUP(E495,mas!G:H,2,FALSE)</f>
        <v>電　力</v>
      </c>
      <c r="G495" s="30">
        <v>3.379</v>
      </c>
      <c r="H495" s="30">
        <v>2.3959999999999999</v>
      </c>
      <c r="I495" s="30">
        <v>2.59</v>
      </c>
      <c r="J495" s="30">
        <v>2.7930000000000001</v>
      </c>
      <c r="K495" s="30">
        <v>4.617</v>
      </c>
      <c r="L495" s="30">
        <v>4.7510000000000003</v>
      </c>
      <c r="M495" s="30">
        <v>2.5390000000000001</v>
      </c>
      <c r="N495" s="30">
        <v>3.2160000000000002</v>
      </c>
      <c r="O495" s="30">
        <v>4.0179999999999998</v>
      </c>
      <c r="P495" s="30">
        <v>5.226</v>
      </c>
      <c r="Q495" s="30">
        <v>4.5640000000000001</v>
      </c>
      <c r="R495" s="30">
        <v>4.1260000000000003</v>
      </c>
      <c r="S495" s="114">
        <f t="shared" si="63"/>
        <v>44.215000000000003</v>
      </c>
      <c r="T495" s="71"/>
    </row>
    <row r="496" spans="1:20">
      <c r="A496" s="30">
        <f t="shared" si="64"/>
        <v>2016551</v>
      </c>
      <c r="B496" s="30">
        <v>55</v>
      </c>
      <c r="C496" s="30" t="str">
        <f>VLOOKUP(B496,mas!B:C,2,FALSE)</f>
        <v>九条診療所</v>
      </c>
      <c r="D496" s="30">
        <v>2016</v>
      </c>
      <c r="E496" s="30">
        <v>1</v>
      </c>
      <c r="F496" s="30" t="str">
        <f>VLOOKUP(E496,mas!G:H,2,FALSE)</f>
        <v>揮発油（ガソリン）</v>
      </c>
      <c r="G496" s="30">
        <v>9.7000000000000003E-2</v>
      </c>
      <c r="H496" s="30">
        <v>0.11700000000000001</v>
      </c>
      <c r="I496" s="30">
        <v>0.125</v>
      </c>
      <c r="J496" s="30">
        <v>0.11899999999999999</v>
      </c>
      <c r="K496" s="30">
        <v>0.13500000000000001</v>
      </c>
      <c r="L496" s="30">
        <v>0.122</v>
      </c>
      <c r="M496" s="30">
        <v>0.106</v>
      </c>
      <c r="N496" s="30">
        <v>0.109</v>
      </c>
      <c r="O496" s="30">
        <v>8.4000000000000005E-2</v>
      </c>
      <c r="P496" s="30">
        <v>9.0999999999999998E-2</v>
      </c>
      <c r="Q496" s="30">
        <v>9.4E-2</v>
      </c>
      <c r="R496" s="30">
        <v>0.10100000000000001</v>
      </c>
      <c r="S496" s="114">
        <f t="shared" si="63"/>
        <v>1.3</v>
      </c>
      <c r="T496" s="71"/>
    </row>
    <row r="497" spans="1:20">
      <c r="A497" s="30">
        <f t="shared" si="64"/>
        <v>2016556</v>
      </c>
      <c r="B497" s="30">
        <v>55</v>
      </c>
      <c r="C497" s="30" t="str">
        <f>VLOOKUP(B497,mas!B:C,2,FALSE)</f>
        <v>九条診療所</v>
      </c>
      <c r="D497" s="30">
        <v>2016</v>
      </c>
      <c r="E497" s="30">
        <v>6</v>
      </c>
      <c r="F497" s="30" t="str">
        <f>VLOOKUP(E497,mas!G:H,2,FALSE)</f>
        <v>都市ガス（13A）</v>
      </c>
      <c r="G497" s="30">
        <v>0.44800000000000001</v>
      </c>
      <c r="H497" s="30">
        <v>0.17199999999999999</v>
      </c>
      <c r="I497" s="30">
        <v>0.68400000000000005</v>
      </c>
      <c r="J497" s="30">
        <v>1.115</v>
      </c>
      <c r="K497" s="30">
        <v>1.232</v>
      </c>
      <c r="L497" s="30">
        <v>1.2889999999999999</v>
      </c>
      <c r="M497" s="30">
        <v>0.67900000000000005</v>
      </c>
      <c r="N497" s="30">
        <v>0.48499999999999999</v>
      </c>
      <c r="O497" s="30">
        <v>0.98199999999999998</v>
      </c>
      <c r="P497" s="30">
        <v>1.123</v>
      </c>
      <c r="Q497" s="30">
        <v>1.4930000000000001</v>
      </c>
      <c r="R497" s="30">
        <v>1.32</v>
      </c>
      <c r="S497" s="114">
        <f t="shared" si="63"/>
        <v>11.022</v>
      </c>
      <c r="T497" s="71"/>
    </row>
    <row r="498" spans="1:20">
      <c r="A498" s="30">
        <f t="shared" si="64"/>
        <v>2016557</v>
      </c>
      <c r="B498" s="30">
        <v>55</v>
      </c>
      <c r="C498" s="30" t="str">
        <f>VLOOKUP(B498,mas!B:C,2,FALSE)</f>
        <v>九条診療所</v>
      </c>
      <c r="D498" s="30">
        <v>2016</v>
      </c>
      <c r="E498" s="30">
        <v>7</v>
      </c>
      <c r="F498" s="30" t="str">
        <f>VLOOKUP(E498,mas!G:H,2,FALSE)</f>
        <v>電　力</v>
      </c>
      <c r="G498" s="30">
        <v>6.4539999999999997</v>
      </c>
      <c r="H498" s="30">
        <v>5.6059999999999999</v>
      </c>
      <c r="I498" s="30">
        <v>5.7190000000000003</v>
      </c>
      <c r="J498" s="30">
        <v>6.1619999999999999</v>
      </c>
      <c r="K498" s="30">
        <v>6.4340000000000002</v>
      </c>
      <c r="L498" s="30">
        <v>6.3789999999999996</v>
      </c>
      <c r="M498" s="30">
        <v>5.9340000000000002</v>
      </c>
      <c r="N498" s="30">
        <v>6.0490000000000004</v>
      </c>
      <c r="O498" s="30">
        <v>5.9</v>
      </c>
      <c r="P498" s="30">
        <v>5.8730000000000002</v>
      </c>
      <c r="Q498" s="30">
        <v>6.89</v>
      </c>
      <c r="R498" s="30">
        <v>6.2889999999999997</v>
      </c>
      <c r="S498" s="114">
        <f t="shared" si="63"/>
        <v>73.688999999999993</v>
      </c>
      <c r="T498" s="71"/>
    </row>
    <row r="499" spans="1:20">
      <c r="A499" s="30">
        <f t="shared" si="64"/>
        <v>2016561</v>
      </c>
      <c r="B499" s="30">
        <v>56</v>
      </c>
      <c r="C499" s="30" t="str">
        <f>VLOOKUP(B499,mas!B:C,2,FALSE)</f>
        <v>あらぐさデイサービス</v>
      </c>
      <c r="D499" s="30">
        <v>2016</v>
      </c>
      <c r="E499" s="30">
        <v>1</v>
      </c>
      <c r="F499" s="30" t="str">
        <f>VLOOKUP(E499,mas!G:H,2,FALSE)</f>
        <v>揮発油（ガソリン）</v>
      </c>
      <c r="G499" s="30">
        <v>0.35099999999999998</v>
      </c>
      <c r="H499" s="30">
        <v>0.36</v>
      </c>
      <c r="I499" s="30">
        <v>0.376</v>
      </c>
      <c r="J499" s="30">
        <v>0.39800000000000002</v>
      </c>
      <c r="K499" s="30">
        <v>0.41199999999999998</v>
      </c>
      <c r="L499" s="30">
        <v>0.4</v>
      </c>
      <c r="M499" s="30">
        <v>0.32400000000000001</v>
      </c>
      <c r="N499" s="30">
        <v>0.36499999999999999</v>
      </c>
      <c r="O499" s="30">
        <v>0.35899999999999999</v>
      </c>
      <c r="P499" s="30">
        <v>0.26800000000000002</v>
      </c>
      <c r="Q499" s="30">
        <v>0.31</v>
      </c>
      <c r="R499" s="30">
        <v>0.35599999999999998</v>
      </c>
      <c r="S499" s="114">
        <f t="shared" si="63"/>
        <v>4.2789999999999999</v>
      </c>
      <c r="T499" s="71"/>
    </row>
    <row r="500" spans="1:20">
      <c r="A500" s="30">
        <f t="shared" si="64"/>
        <v>2016563</v>
      </c>
      <c r="B500" s="30">
        <v>56</v>
      </c>
      <c r="C500" s="30" t="str">
        <f>VLOOKUP(B500,mas!B:C,2,FALSE)</f>
        <v>あらぐさデイサービス</v>
      </c>
      <c r="D500" s="30">
        <v>2016</v>
      </c>
      <c r="E500" s="30">
        <v>3</v>
      </c>
      <c r="F500" s="30" t="str">
        <f>VLOOKUP(E500,mas!G:H,2,FALSE)</f>
        <v>軽　油</v>
      </c>
      <c r="S500" s="114">
        <f t="shared" si="63"/>
        <v>0</v>
      </c>
      <c r="T500" s="71"/>
    </row>
    <row r="501" spans="1:20">
      <c r="A501" s="30">
        <f t="shared" si="64"/>
        <v>2016566</v>
      </c>
      <c r="B501" s="30">
        <v>56</v>
      </c>
      <c r="C501" s="30" t="str">
        <f>VLOOKUP(B501,mas!B:C,2,FALSE)</f>
        <v>あらぐさデイサービス</v>
      </c>
      <c r="D501" s="30">
        <v>2016</v>
      </c>
      <c r="E501" s="30">
        <v>6</v>
      </c>
      <c r="F501" s="30" t="str">
        <f>VLOOKUP(E501,mas!G:H,2,FALSE)</f>
        <v>都市ガス（13A）</v>
      </c>
      <c r="G501" s="30">
        <v>0.69699999999999995</v>
      </c>
      <c r="H501" s="30">
        <v>0.68</v>
      </c>
      <c r="I501" s="30">
        <v>0.71199999999999997</v>
      </c>
      <c r="J501" s="30">
        <v>0.48099999999999998</v>
      </c>
      <c r="K501" s="30">
        <v>0.53700000000000003</v>
      </c>
      <c r="L501" s="30">
        <v>0.621</v>
      </c>
      <c r="M501" s="30">
        <v>0.39400000000000002</v>
      </c>
      <c r="N501" s="30">
        <v>0.36799999999999999</v>
      </c>
      <c r="O501" s="30">
        <v>0.56399999999999995</v>
      </c>
      <c r="P501" s="30">
        <v>0.82199999999999995</v>
      </c>
      <c r="Q501" s="30">
        <v>0.83099999999999996</v>
      </c>
      <c r="R501" s="30">
        <v>0.88500000000000001</v>
      </c>
      <c r="S501" s="114">
        <f t="shared" si="63"/>
        <v>7.5920000000000005</v>
      </c>
      <c r="T501" s="71"/>
    </row>
    <row r="502" spans="1:20">
      <c r="A502" s="30">
        <f t="shared" si="64"/>
        <v>2016567</v>
      </c>
      <c r="B502" s="30">
        <v>56</v>
      </c>
      <c r="C502" s="30" t="str">
        <f>VLOOKUP(B502,mas!B:C,2,FALSE)</f>
        <v>あらぐさデイサービス</v>
      </c>
      <c r="D502" s="30">
        <v>2016</v>
      </c>
      <c r="E502" s="30">
        <v>7</v>
      </c>
      <c r="F502" s="30" t="str">
        <f>VLOOKUP(E502,mas!G:H,2,FALSE)</f>
        <v>電　力</v>
      </c>
      <c r="G502" s="30">
        <v>1.286</v>
      </c>
      <c r="H502" s="30">
        <v>1.284</v>
      </c>
      <c r="I502" s="30">
        <v>1.202</v>
      </c>
      <c r="J502" s="30">
        <v>1.26</v>
      </c>
      <c r="K502" s="30">
        <v>1.706</v>
      </c>
      <c r="L502" s="30">
        <v>1.1519999999999999</v>
      </c>
      <c r="M502" s="30">
        <v>1.1000000000000001</v>
      </c>
      <c r="N502" s="30">
        <v>1.0629999999999999</v>
      </c>
      <c r="O502" s="30">
        <v>0.19600000000000001</v>
      </c>
      <c r="P502" s="30">
        <v>1.581</v>
      </c>
      <c r="Q502" s="30">
        <v>1.202</v>
      </c>
      <c r="R502" s="30">
        <v>1.2370000000000001</v>
      </c>
      <c r="S502" s="114">
        <f t="shared" si="63"/>
        <v>14.269</v>
      </c>
      <c r="T502" s="71"/>
    </row>
    <row r="503" spans="1:20">
      <c r="A503" s="30">
        <f t="shared" si="64"/>
        <v>2016571</v>
      </c>
      <c r="B503" s="30">
        <v>57</v>
      </c>
      <c r="C503" s="30" t="e">
        <f>VLOOKUP(B503,mas!B:C,2,FALSE)</f>
        <v>#N/A</v>
      </c>
      <c r="D503" s="30">
        <v>2016</v>
      </c>
      <c r="E503" s="30">
        <v>1</v>
      </c>
      <c r="F503" s="30" t="str">
        <f>VLOOKUP(E503,mas!G:H,2,FALSE)</f>
        <v>揮発油（ガソリン）</v>
      </c>
      <c r="G503" s="30">
        <v>0.01</v>
      </c>
      <c r="H503" s="30">
        <v>1.0999999999999999E-2</v>
      </c>
      <c r="I503" s="30">
        <v>1.0999999999999999E-2</v>
      </c>
      <c r="J503" s="30">
        <v>0.01</v>
      </c>
      <c r="K503" s="30">
        <v>1.2E-2</v>
      </c>
      <c r="L503" s="30">
        <v>1.0999999999999999E-2</v>
      </c>
      <c r="M503" s="30">
        <v>1.2999999999999999E-2</v>
      </c>
      <c r="N503" s="30">
        <v>1.2999999999999999E-2</v>
      </c>
      <c r="O503" s="30">
        <v>1.4999999999999999E-2</v>
      </c>
      <c r="P503" s="30">
        <v>1.4999999999999999E-2</v>
      </c>
      <c r="Q503" s="30">
        <v>1.2E-2</v>
      </c>
      <c r="R503" s="30">
        <v>1.0999999999999999E-2</v>
      </c>
      <c r="S503" s="114">
        <f t="shared" si="63"/>
        <v>0.14400000000000002</v>
      </c>
      <c r="T503" s="71"/>
    </row>
    <row r="504" spans="1:20">
      <c r="A504" s="30">
        <f t="shared" si="64"/>
        <v>2016576</v>
      </c>
      <c r="B504" s="30">
        <v>57</v>
      </c>
      <c r="C504" s="30" t="e">
        <f>VLOOKUP(B504,mas!B:C,2,FALSE)</f>
        <v>#N/A</v>
      </c>
      <c r="D504" s="30">
        <v>2016</v>
      </c>
      <c r="E504" s="30">
        <v>6</v>
      </c>
      <c r="F504" s="30" t="str">
        <f>VLOOKUP(E504,mas!G:H,2,FALSE)</f>
        <v>都市ガス（13A）</v>
      </c>
      <c r="G504" s="30">
        <v>2.5000000000000001E-2</v>
      </c>
      <c r="H504" s="30">
        <v>1.7999999999999999E-2</v>
      </c>
      <c r="I504" s="30">
        <v>8.0000000000000002E-3</v>
      </c>
      <c r="J504" s="30">
        <v>7.0000000000000001E-3</v>
      </c>
      <c r="K504" s="30">
        <v>4.0000000000000001E-3</v>
      </c>
      <c r="L504" s="30">
        <v>3.0000000000000001E-3</v>
      </c>
      <c r="M504" s="30">
        <v>5.0000000000000001E-3</v>
      </c>
      <c r="N504" s="30">
        <v>8.9999999999999993E-3</v>
      </c>
      <c r="O504" s="30">
        <v>0.01</v>
      </c>
      <c r="P504" s="30">
        <v>1.0999999999999999E-2</v>
      </c>
      <c r="Q504" s="30">
        <v>1.4999999999999999E-2</v>
      </c>
      <c r="R504" s="30">
        <v>1.4999999999999999E-2</v>
      </c>
      <c r="S504" s="114">
        <f t="shared" si="63"/>
        <v>0.13</v>
      </c>
      <c r="T504" s="71"/>
    </row>
    <row r="505" spans="1:20">
      <c r="A505" s="30">
        <f t="shared" si="64"/>
        <v>2016577</v>
      </c>
      <c r="B505" s="30">
        <v>57</v>
      </c>
      <c r="C505" s="30" t="e">
        <f>VLOOKUP(B505,mas!B:C,2,FALSE)</f>
        <v>#N/A</v>
      </c>
      <c r="D505" s="30">
        <v>2016</v>
      </c>
      <c r="E505" s="30">
        <v>7</v>
      </c>
      <c r="F505" s="30" t="str">
        <f>VLOOKUP(E505,mas!G:H,2,FALSE)</f>
        <v>電　力</v>
      </c>
      <c r="G505" s="30">
        <v>0.30499999999999999</v>
      </c>
      <c r="H505" s="30">
        <v>0.15</v>
      </c>
      <c r="I505" s="30">
        <v>0.16</v>
      </c>
      <c r="J505" s="30">
        <v>0.20200000000000001</v>
      </c>
      <c r="K505" s="30">
        <v>0.34599999999999997</v>
      </c>
      <c r="L505" s="30">
        <v>0.28000000000000003</v>
      </c>
      <c r="M505" s="30">
        <v>0.25600000000000001</v>
      </c>
      <c r="N505" s="30">
        <v>0.18</v>
      </c>
      <c r="O505" s="30">
        <v>0.29799999999999999</v>
      </c>
      <c r="P505" s="30">
        <v>0.51</v>
      </c>
      <c r="Q505" s="30">
        <v>0.48</v>
      </c>
      <c r="R505" s="30">
        <v>0.41</v>
      </c>
      <c r="S505" s="114">
        <f t="shared" si="63"/>
        <v>3.5769999999999995</v>
      </c>
      <c r="T505" s="71"/>
    </row>
    <row r="506" spans="1:20">
      <c r="A506" s="30">
        <f t="shared" si="64"/>
        <v>2016701</v>
      </c>
      <c r="B506" s="30">
        <v>70</v>
      </c>
      <c r="C506" s="30" t="str">
        <f>VLOOKUP(B506,mas!B:C,2,FALSE)</f>
        <v>京都協立病院</v>
      </c>
      <c r="D506" s="30">
        <v>2016</v>
      </c>
      <c r="E506" s="30">
        <v>1</v>
      </c>
      <c r="F506" s="30" t="str">
        <f>VLOOKUP(E506,mas!G:H,2,FALSE)</f>
        <v>揮発油（ガソリン）</v>
      </c>
      <c r="G506" s="30">
        <v>6.0999999999999999E-2</v>
      </c>
      <c r="H506" s="30">
        <v>5.8999999999999997E-2</v>
      </c>
      <c r="I506" s="30">
        <v>6.2E-2</v>
      </c>
      <c r="J506" s="30">
        <v>7.9000000000000001E-2</v>
      </c>
      <c r="K506" s="30">
        <v>0.08</v>
      </c>
      <c r="L506" s="30">
        <v>6.0999999999999999E-2</v>
      </c>
      <c r="M506" s="30">
        <v>0.10100000000000001</v>
      </c>
      <c r="N506" s="30">
        <v>2.3E-2</v>
      </c>
      <c r="O506" s="30">
        <v>8.1000000000000003E-2</v>
      </c>
      <c r="P506" s="30">
        <v>0.04</v>
      </c>
      <c r="Q506" s="30">
        <v>9.6000000000000002E-2</v>
      </c>
      <c r="R506" s="30">
        <v>6.3E-2</v>
      </c>
      <c r="S506" s="114">
        <f t="shared" si="63"/>
        <v>0.80600000000000005</v>
      </c>
      <c r="T506" s="71"/>
    </row>
    <row r="507" spans="1:20">
      <c r="A507" s="30">
        <f t="shared" si="64"/>
        <v>2016703</v>
      </c>
      <c r="B507" s="30">
        <v>70</v>
      </c>
      <c r="C507" s="30" t="str">
        <f>VLOOKUP(B507,mas!B:C,2,FALSE)</f>
        <v>京都協立病院</v>
      </c>
      <c r="D507" s="30">
        <v>2016</v>
      </c>
      <c r="E507" s="30">
        <v>3</v>
      </c>
      <c r="F507" s="30" t="str">
        <f>VLOOKUP(E507,mas!G:H,2,FALSE)</f>
        <v>軽　油</v>
      </c>
      <c r="G507" s="30">
        <v>0.25800000000000001</v>
      </c>
      <c r="H507" s="30">
        <v>0.26800000000000002</v>
      </c>
      <c r="I507" s="30">
        <v>0.26500000000000001</v>
      </c>
      <c r="J507" s="30">
        <v>0.26300000000000001</v>
      </c>
      <c r="K507" s="30">
        <v>0.23899999999999999</v>
      </c>
      <c r="L507" s="30">
        <v>0.27700000000000002</v>
      </c>
      <c r="M507" s="30">
        <v>0.23200000000000001</v>
      </c>
      <c r="N507" s="30">
        <v>0.20599999999999999</v>
      </c>
      <c r="O507" s="30">
        <v>0.21099999999999999</v>
      </c>
      <c r="P507" s="30">
        <v>0.18</v>
      </c>
      <c r="Q507" s="30">
        <v>0.20399999999999999</v>
      </c>
      <c r="R507" s="30">
        <v>0.23200000000000001</v>
      </c>
      <c r="S507" s="114">
        <f t="shared" si="63"/>
        <v>2.8350000000000009</v>
      </c>
      <c r="T507" s="71"/>
    </row>
    <row r="508" spans="1:20">
      <c r="A508" s="30">
        <f t="shared" si="64"/>
        <v>2016705</v>
      </c>
      <c r="B508" s="30">
        <v>70</v>
      </c>
      <c r="C508" s="30" t="str">
        <f>VLOOKUP(B508,mas!B:C,2,FALSE)</f>
        <v>京都協立病院</v>
      </c>
      <c r="D508" s="30">
        <v>2016</v>
      </c>
      <c r="E508" s="30">
        <v>5</v>
      </c>
      <c r="F508" s="30" t="str">
        <f>VLOOKUP(E508,mas!G:H,2,FALSE)</f>
        <v>液化石油ガス（LPG)</v>
      </c>
      <c r="G508" s="30">
        <v>2.036</v>
      </c>
      <c r="H508" s="30">
        <v>2.0979999999999999</v>
      </c>
      <c r="I508" s="30">
        <v>3.4820000000000002</v>
      </c>
      <c r="J508" s="30">
        <v>4.5270000000000001</v>
      </c>
      <c r="K508" s="30">
        <v>5.2969999999999997</v>
      </c>
      <c r="L508" s="30">
        <v>4.8479999999999999</v>
      </c>
      <c r="M508" s="30">
        <v>3.33</v>
      </c>
      <c r="N508" s="30">
        <v>2.0859999999999999</v>
      </c>
      <c r="O508" s="30">
        <v>3.0009999999999999</v>
      </c>
      <c r="P508" s="30">
        <v>3.55</v>
      </c>
      <c r="Q508" s="30">
        <v>3.9790000000000001</v>
      </c>
      <c r="R508" s="30">
        <v>2.3079999999999998</v>
      </c>
      <c r="S508" s="114">
        <f t="shared" si="63"/>
        <v>40.542000000000002</v>
      </c>
      <c r="T508" s="71"/>
    </row>
    <row r="509" spans="1:20">
      <c r="A509" s="30">
        <f t="shared" si="64"/>
        <v>2016707</v>
      </c>
      <c r="B509" s="30">
        <v>70</v>
      </c>
      <c r="C509" s="30" t="str">
        <f>VLOOKUP(B509,mas!B:C,2,FALSE)</f>
        <v>京都協立病院</v>
      </c>
      <c r="D509" s="30">
        <v>2016</v>
      </c>
      <c r="E509" s="30">
        <v>7</v>
      </c>
      <c r="F509" s="30" t="str">
        <f>VLOOKUP(E509,mas!G:H,2,FALSE)</f>
        <v>電　力</v>
      </c>
      <c r="G509" s="30">
        <v>45.801000000000002</v>
      </c>
      <c r="H509" s="30">
        <v>48.500999999999998</v>
      </c>
      <c r="I509" s="30">
        <v>50.820999999999998</v>
      </c>
      <c r="J509" s="30">
        <v>56.195</v>
      </c>
      <c r="K509" s="30">
        <v>57.308</v>
      </c>
      <c r="L509" s="30">
        <v>53.185000000000002</v>
      </c>
      <c r="M509" s="30">
        <v>51.075000000000003</v>
      </c>
      <c r="N509" s="30">
        <v>50.100999999999999</v>
      </c>
      <c r="O509" s="30">
        <v>53.642000000000003</v>
      </c>
      <c r="P509" s="30">
        <v>54.491</v>
      </c>
      <c r="Q509" s="30">
        <v>50.252000000000002</v>
      </c>
      <c r="R509" s="30">
        <v>46.003999999999998</v>
      </c>
      <c r="S509" s="114">
        <f t="shared" si="63"/>
        <v>617.37599999999998</v>
      </c>
      <c r="T509" s="71"/>
    </row>
    <row r="510" spans="1:20">
      <c r="A510" s="30">
        <f t="shared" si="64"/>
        <v>2016711</v>
      </c>
      <c r="B510" s="30">
        <v>71</v>
      </c>
      <c r="C510" s="30" t="str">
        <f>VLOOKUP(B510,mas!B:C,2,FALSE)</f>
        <v>あやべ協立診療所</v>
      </c>
      <c r="D510" s="30">
        <v>2016</v>
      </c>
      <c r="E510" s="30">
        <v>1</v>
      </c>
      <c r="F510" s="30" t="str">
        <f>VLOOKUP(E510,mas!G:H,2,FALSE)</f>
        <v>揮発油（ガソリン）</v>
      </c>
      <c r="G510" s="30">
        <v>0.72199999999999998</v>
      </c>
      <c r="H510" s="30">
        <v>0.70299999999999996</v>
      </c>
      <c r="I510" s="30">
        <v>0.75209999999999999</v>
      </c>
      <c r="J510" s="30">
        <v>0.80879999999999996</v>
      </c>
      <c r="K510" s="30">
        <v>0.75639999999999996</v>
      </c>
      <c r="L510" s="30">
        <v>0.57650000000000001</v>
      </c>
      <c r="M510" s="30">
        <v>0.59209999999999996</v>
      </c>
      <c r="N510" s="30">
        <v>0.64839999999999998</v>
      </c>
      <c r="O510" s="30">
        <v>0.67030000000000001</v>
      </c>
      <c r="P510" s="30">
        <v>0.62549999999999994</v>
      </c>
      <c r="Q510" s="30">
        <v>0.78290000000000004</v>
      </c>
      <c r="R510" s="30">
        <v>0.67200000000000004</v>
      </c>
      <c r="S510" s="114">
        <f t="shared" si="63"/>
        <v>8.31</v>
      </c>
      <c r="T510" s="71"/>
    </row>
    <row r="511" spans="1:20">
      <c r="A511" s="30">
        <f t="shared" si="64"/>
        <v>2016713</v>
      </c>
      <c r="B511" s="30">
        <v>71</v>
      </c>
      <c r="C511" s="30" t="str">
        <f>VLOOKUP(B511,mas!B:C,2,FALSE)</f>
        <v>あやべ協立診療所</v>
      </c>
      <c r="D511" s="30">
        <v>2016</v>
      </c>
      <c r="E511" s="30">
        <v>3</v>
      </c>
      <c r="F511" s="30" t="str">
        <f>VLOOKUP(E511,mas!G:H,2,FALSE)</f>
        <v>軽　油</v>
      </c>
      <c r="G511" s="30">
        <v>4.3200000000000002E-2</v>
      </c>
      <c r="H511" s="30">
        <v>0.60699999999999998</v>
      </c>
      <c r="I511" s="30">
        <v>5.67E-2</v>
      </c>
      <c r="J511" s="30">
        <v>4.82E-2</v>
      </c>
      <c r="K511" s="30">
        <v>4.6600000000000003E-2</v>
      </c>
      <c r="L511" s="30">
        <v>6.0699999999999997E-2</v>
      </c>
      <c r="M511" s="30">
        <v>5.2900000000000003E-2</v>
      </c>
      <c r="N511" s="30">
        <v>6.9599999999999995E-2</v>
      </c>
      <c r="O511" s="30">
        <v>2.47E-2</v>
      </c>
      <c r="P511" s="30">
        <v>2.3400000000000001E-2</v>
      </c>
      <c r="Q511" s="30">
        <v>2.3E-2</v>
      </c>
      <c r="R511" s="30">
        <v>1.78E-2</v>
      </c>
      <c r="S511" s="114">
        <f t="shared" si="63"/>
        <v>1.0738000000000001</v>
      </c>
      <c r="T511" s="71"/>
    </row>
    <row r="512" spans="1:20">
      <c r="A512" s="30">
        <f t="shared" si="64"/>
        <v>2016715</v>
      </c>
      <c r="B512" s="30">
        <v>71</v>
      </c>
      <c r="C512" s="30" t="str">
        <f>VLOOKUP(B512,mas!B:C,2,FALSE)</f>
        <v>あやべ協立診療所</v>
      </c>
      <c r="D512" s="30">
        <v>2016</v>
      </c>
      <c r="E512" s="30">
        <v>5</v>
      </c>
      <c r="F512" s="30" t="str">
        <f>VLOOKUP(E512,mas!G:H,2,FALSE)</f>
        <v>液化石油ガス（LPG)</v>
      </c>
      <c r="G512" s="30">
        <v>0.13300000000000001</v>
      </c>
      <c r="H512" s="30">
        <v>8.7999999999999995E-2</v>
      </c>
      <c r="I512" s="30">
        <v>8.3000000000000004E-2</v>
      </c>
      <c r="J512" s="30">
        <v>7.5999999999999998E-2</v>
      </c>
      <c r="K512" s="30">
        <v>6.8000000000000005E-2</v>
      </c>
      <c r="L512" s="30">
        <v>7.4999999999999997E-2</v>
      </c>
      <c r="M512" s="30">
        <v>0.104</v>
      </c>
      <c r="N512" s="30">
        <v>0.122</v>
      </c>
      <c r="O512" s="30">
        <v>0.156</v>
      </c>
      <c r="P512" s="30">
        <v>0.13100000000000001</v>
      </c>
      <c r="Q512" s="30">
        <v>0.14099999999999999</v>
      </c>
      <c r="R512" s="30">
        <v>0.67200000000000004</v>
      </c>
      <c r="S512" s="114">
        <f t="shared" si="63"/>
        <v>1.8490000000000002</v>
      </c>
      <c r="T512" s="71"/>
    </row>
    <row r="513" spans="1:20">
      <c r="A513" s="30">
        <f t="shared" si="64"/>
        <v>2016717</v>
      </c>
      <c r="B513" s="30">
        <v>71</v>
      </c>
      <c r="C513" s="30" t="str">
        <f>VLOOKUP(B513,mas!B:C,2,FALSE)</f>
        <v>あやべ協立診療所</v>
      </c>
      <c r="D513" s="30">
        <v>2016</v>
      </c>
      <c r="E513" s="30">
        <v>7</v>
      </c>
      <c r="F513" s="30" t="str">
        <f>VLOOKUP(E513,mas!G:H,2,FALSE)</f>
        <v>電　力</v>
      </c>
      <c r="G513" s="30">
        <v>12.44</v>
      </c>
      <c r="H513" s="30">
        <v>7.11</v>
      </c>
      <c r="I513" s="30">
        <v>11.994</v>
      </c>
      <c r="J513" s="30">
        <v>11.912000000000001</v>
      </c>
      <c r="K513" s="30">
        <v>13.175000000000001</v>
      </c>
      <c r="L513" s="30">
        <v>9.1609999999999996</v>
      </c>
      <c r="M513" s="30">
        <v>7.8570000000000002</v>
      </c>
      <c r="N513" s="30">
        <v>13.891</v>
      </c>
      <c r="O513" s="30">
        <v>18.276</v>
      </c>
      <c r="P513" s="30">
        <v>23.058</v>
      </c>
      <c r="Q513" s="30">
        <v>20.471</v>
      </c>
      <c r="R513" s="30">
        <v>19.664000000000001</v>
      </c>
      <c r="S513" s="114">
        <f t="shared" si="63"/>
        <v>169.00900000000001</v>
      </c>
      <c r="T513" s="71"/>
    </row>
    <row r="514" spans="1:20">
      <c r="A514" s="30">
        <f t="shared" si="64"/>
        <v>2016721</v>
      </c>
      <c r="B514" s="30">
        <v>72</v>
      </c>
      <c r="C514" s="30" t="str">
        <f>VLOOKUP(B514,mas!B:C,2,FALSE)</f>
        <v>まいづる協立診療所</v>
      </c>
      <c r="D514" s="30">
        <v>2016</v>
      </c>
      <c r="E514" s="30">
        <v>1</v>
      </c>
      <c r="F514" s="30" t="str">
        <f>VLOOKUP(E514,mas!G:H,2,FALSE)</f>
        <v>揮発油（ガソリン）</v>
      </c>
      <c r="G514" s="30">
        <v>0.20899999999999999</v>
      </c>
      <c r="H514" s="30">
        <v>0.191</v>
      </c>
      <c r="I514" s="30">
        <v>0.26600000000000001</v>
      </c>
      <c r="J514" s="30">
        <v>0.28199999999999997</v>
      </c>
      <c r="K514" s="30">
        <v>0.223</v>
      </c>
      <c r="L514" s="30">
        <v>0.22700000000000001</v>
      </c>
      <c r="M514" s="30">
        <v>0.28499999999999998</v>
      </c>
      <c r="N514" s="30">
        <v>0.189</v>
      </c>
      <c r="O514" s="30">
        <v>9.7000000000000003E-2</v>
      </c>
      <c r="P514" s="30">
        <v>8.4000000000000005E-2</v>
      </c>
      <c r="Q514" s="30">
        <v>8.2000000000000003E-2</v>
      </c>
      <c r="R514" s="30">
        <v>6.7000000000000004E-2</v>
      </c>
      <c r="S514" s="114">
        <f t="shared" si="63"/>
        <v>2.202</v>
      </c>
      <c r="T514" s="71"/>
    </row>
    <row r="515" spans="1:20">
      <c r="A515" s="30">
        <f t="shared" si="64"/>
        <v>2016723</v>
      </c>
      <c r="B515" s="30">
        <v>72</v>
      </c>
      <c r="C515" s="30" t="str">
        <f>VLOOKUP(B515,mas!B:C,2,FALSE)</f>
        <v>まいづる協立診療所</v>
      </c>
      <c r="D515" s="30">
        <v>2016</v>
      </c>
      <c r="E515" s="30">
        <v>3</v>
      </c>
      <c r="F515" s="30" t="str">
        <f>VLOOKUP(E515,mas!G:H,2,FALSE)</f>
        <v>軽　油</v>
      </c>
      <c r="G515" s="30">
        <v>2.4E-2</v>
      </c>
      <c r="H515" s="30">
        <v>0</v>
      </c>
      <c r="I515" s="30">
        <v>0</v>
      </c>
      <c r="J515" s="30">
        <v>0.05</v>
      </c>
      <c r="K515" s="30">
        <v>0</v>
      </c>
      <c r="L515" s="30">
        <v>0</v>
      </c>
      <c r="M515" s="30">
        <v>0</v>
      </c>
      <c r="N515" s="30">
        <v>5.7000000000000002E-2</v>
      </c>
      <c r="O515" s="30">
        <v>0</v>
      </c>
      <c r="P515" s="30">
        <v>0</v>
      </c>
      <c r="Q515" s="30">
        <v>0</v>
      </c>
      <c r="R515" s="30">
        <v>0</v>
      </c>
      <c r="S515" s="114">
        <f t="shared" si="63"/>
        <v>0.13100000000000001</v>
      </c>
      <c r="T515" s="71"/>
    </row>
    <row r="516" spans="1:20">
      <c r="A516" s="30">
        <f t="shared" si="64"/>
        <v>2016725</v>
      </c>
      <c r="B516" s="30">
        <v>72</v>
      </c>
      <c r="C516" s="30" t="str">
        <f>VLOOKUP(B516,mas!B:C,2,FALSE)</f>
        <v>まいづる協立診療所</v>
      </c>
      <c r="D516" s="30">
        <v>2016</v>
      </c>
      <c r="E516" s="30">
        <v>5</v>
      </c>
      <c r="F516" s="30" t="str">
        <f>VLOOKUP(E516,mas!G:H,2,FALSE)</f>
        <v>液化石油ガス（LPG)</v>
      </c>
      <c r="G516" s="30">
        <v>8.4000000000000005E-2</v>
      </c>
      <c r="H516" s="30">
        <v>3.2000000000000001E-2</v>
      </c>
      <c r="I516" s="30">
        <v>6.0999999999999999E-2</v>
      </c>
      <c r="J516" s="30">
        <v>0.1</v>
      </c>
      <c r="K516" s="30">
        <v>0.14399999999999999</v>
      </c>
      <c r="L516" s="30">
        <v>0.14199999999999999</v>
      </c>
      <c r="M516" s="30">
        <v>5.8000000000000003E-2</v>
      </c>
      <c r="N516" s="30">
        <v>0.05</v>
      </c>
      <c r="O516" s="30">
        <v>0.13500000000000001</v>
      </c>
      <c r="P516" s="30">
        <v>8.7999999999999995E-2</v>
      </c>
      <c r="Q516" s="30">
        <v>0.17699999999999999</v>
      </c>
      <c r="R516" s="30">
        <v>0.14399999999999999</v>
      </c>
      <c r="S516" s="114">
        <f t="shared" ref="S516:S579" si="65">SUM(G516:R516)</f>
        <v>1.2150000000000001</v>
      </c>
      <c r="T516" s="71"/>
    </row>
    <row r="517" spans="1:20">
      <c r="A517" s="30">
        <f t="shared" si="64"/>
        <v>2016727</v>
      </c>
      <c r="B517" s="30">
        <v>72</v>
      </c>
      <c r="C517" s="30" t="str">
        <f>VLOOKUP(B517,mas!B:C,2,FALSE)</f>
        <v>まいづる協立診療所</v>
      </c>
      <c r="D517" s="30">
        <v>2016</v>
      </c>
      <c r="E517" s="30">
        <v>7</v>
      </c>
      <c r="F517" s="30" t="str">
        <f>VLOOKUP(E517,mas!G:H,2,FALSE)</f>
        <v>電　力</v>
      </c>
      <c r="G517" s="30">
        <v>2.7669999999999999</v>
      </c>
      <c r="H517" s="30">
        <v>1.9179999999999999</v>
      </c>
      <c r="I517" s="30">
        <v>2.286</v>
      </c>
      <c r="J517" s="30">
        <v>2.2320000000000002</v>
      </c>
      <c r="K517" s="30">
        <v>2.4990000000000001</v>
      </c>
      <c r="L517" s="30">
        <v>2.1440000000000001</v>
      </c>
      <c r="M517" s="30">
        <v>2.214</v>
      </c>
      <c r="N517" s="30">
        <v>2.5259999999999998</v>
      </c>
      <c r="O517" s="30">
        <v>2.552</v>
      </c>
      <c r="P517" s="30">
        <v>2.6419999999999999</v>
      </c>
      <c r="Q517" s="30">
        <v>2.5939999999999999</v>
      </c>
      <c r="R517" s="30">
        <v>2.7389999999999999</v>
      </c>
      <c r="S517" s="114">
        <f t="shared" si="65"/>
        <v>29.113</v>
      </c>
      <c r="T517" s="71"/>
    </row>
    <row r="518" spans="1:20">
      <c r="A518" s="30">
        <f t="shared" si="64"/>
        <v>2016731</v>
      </c>
      <c r="B518" s="30">
        <v>73</v>
      </c>
      <c r="C518" s="30" t="str">
        <f>VLOOKUP(B518,mas!B:C,2,FALSE)</f>
        <v>たんご協立診療所</v>
      </c>
      <c r="D518" s="30">
        <v>2016</v>
      </c>
      <c r="E518" s="30">
        <v>1</v>
      </c>
      <c r="F518" s="30" t="str">
        <f>VLOOKUP(E518,mas!G:H,2,FALSE)</f>
        <v>揮発油（ガソリン）</v>
      </c>
      <c r="G518" s="30">
        <v>4.7E-2</v>
      </c>
      <c r="H518" s="30">
        <v>6.9199999999999998E-2</v>
      </c>
      <c r="I518" s="30">
        <v>5.1999999999999998E-2</v>
      </c>
      <c r="J518" s="30">
        <v>5.3600000000000002E-2</v>
      </c>
      <c r="K518" s="30">
        <v>6.3299999999999995E-2</v>
      </c>
      <c r="L518" s="30">
        <v>6.25E-2</v>
      </c>
      <c r="M518" s="30">
        <v>4.0899999999999999E-2</v>
      </c>
      <c r="N518" s="30">
        <v>8.2900000000000001E-2</v>
      </c>
      <c r="O518" s="30">
        <v>2.07E-2</v>
      </c>
      <c r="P518" s="30">
        <v>6.8500000000000005E-2</v>
      </c>
      <c r="Q518" s="30">
        <v>3.2500000000000001E-2</v>
      </c>
      <c r="R518" s="30">
        <v>6.3399999999999998E-2</v>
      </c>
      <c r="S518" s="114">
        <f t="shared" si="65"/>
        <v>0.65649999999999997</v>
      </c>
      <c r="T518" s="71"/>
    </row>
    <row r="519" spans="1:20">
      <c r="A519" s="30">
        <f t="shared" si="64"/>
        <v>2016732</v>
      </c>
      <c r="B519" s="30">
        <v>73</v>
      </c>
      <c r="C519" s="30" t="str">
        <f>VLOOKUP(B519,mas!B:C,2,FALSE)</f>
        <v>たんご協立診療所</v>
      </c>
      <c r="D519" s="30">
        <v>2016</v>
      </c>
      <c r="E519" s="30">
        <v>2</v>
      </c>
      <c r="F519" s="30" t="str">
        <f>VLOOKUP(E519,mas!G:H,2,FALSE)</f>
        <v>灯　油</v>
      </c>
      <c r="G519" s="30">
        <v>0.23</v>
      </c>
      <c r="H519" s="30">
        <v>0</v>
      </c>
      <c r="I519" s="30">
        <v>0.22</v>
      </c>
      <c r="J519" s="30">
        <v>0.54</v>
      </c>
      <c r="K519" s="30">
        <v>0.72</v>
      </c>
      <c r="L519" s="30">
        <v>0.2</v>
      </c>
      <c r="M519" s="30">
        <v>0</v>
      </c>
      <c r="N519" s="30">
        <v>0.48</v>
      </c>
      <c r="O519" s="30">
        <v>0.62</v>
      </c>
      <c r="P519" s="30">
        <v>0.96</v>
      </c>
      <c r="Q519" s="30">
        <v>1.03</v>
      </c>
      <c r="R519" s="30">
        <v>0.7</v>
      </c>
      <c r="S519" s="114">
        <f t="shared" si="65"/>
        <v>5.7</v>
      </c>
      <c r="T519" s="71"/>
    </row>
    <row r="520" spans="1:20">
      <c r="A520" s="30">
        <f t="shared" si="64"/>
        <v>2016735</v>
      </c>
      <c r="B520" s="30">
        <v>73</v>
      </c>
      <c r="C520" s="30" t="str">
        <f>VLOOKUP(B520,mas!B:C,2,FALSE)</f>
        <v>たんご協立診療所</v>
      </c>
      <c r="D520" s="30">
        <v>2016</v>
      </c>
      <c r="E520" s="30">
        <v>5</v>
      </c>
      <c r="F520" s="30" t="str">
        <f>VLOOKUP(E520,mas!G:H,2,FALSE)</f>
        <v>液化石油ガス（LPG)</v>
      </c>
      <c r="G520" s="30">
        <v>5.5999999999999999E-3</v>
      </c>
      <c r="H520" s="30">
        <v>5.5999999999999999E-3</v>
      </c>
      <c r="I520" s="30">
        <v>6.0000000000000001E-3</v>
      </c>
      <c r="J520" s="30">
        <v>6.0000000000000001E-3</v>
      </c>
      <c r="K520" s="30">
        <v>5.5999999999999999E-3</v>
      </c>
      <c r="L520" s="30">
        <v>4.8999999999999998E-3</v>
      </c>
      <c r="M520" s="30">
        <v>3.5999999999999999E-3</v>
      </c>
      <c r="N520" s="30">
        <v>3.8E-3</v>
      </c>
      <c r="O520" s="30">
        <v>4.3E-3</v>
      </c>
      <c r="P520" s="30">
        <v>3.8E-3</v>
      </c>
      <c r="Q520" s="30">
        <v>1.0999999999999999E-2</v>
      </c>
      <c r="R520" s="30">
        <v>0.01</v>
      </c>
      <c r="S520" s="114">
        <f t="shared" si="65"/>
        <v>7.0199999999999985E-2</v>
      </c>
      <c r="T520" s="71"/>
    </row>
    <row r="521" spans="1:20">
      <c r="A521" s="30">
        <f t="shared" si="64"/>
        <v>2016737</v>
      </c>
      <c r="B521" s="30">
        <v>73</v>
      </c>
      <c r="C521" s="30" t="str">
        <f>VLOOKUP(B521,mas!B:C,2,FALSE)</f>
        <v>たんご協立診療所</v>
      </c>
      <c r="D521" s="30">
        <v>2016</v>
      </c>
      <c r="E521" s="30">
        <v>7</v>
      </c>
      <c r="F521" s="30" t="str">
        <f>VLOOKUP(E521,mas!G:H,2,FALSE)</f>
        <v>電　力</v>
      </c>
      <c r="G521" s="30">
        <v>2.6509999999999998</v>
      </c>
      <c r="H521" s="30">
        <v>2.286</v>
      </c>
      <c r="I521" s="30">
        <v>2.54</v>
      </c>
      <c r="J521" s="30">
        <v>2.9830000000000001</v>
      </c>
      <c r="K521" s="30">
        <v>2.8580000000000001</v>
      </c>
      <c r="L521" s="30">
        <v>2.7490000000000001</v>
      </c>
      <c r="M521" s="30">
        <v>2.59</v>
      </c>
      <c r="N521" s="30">
        <v>2.7679999999999998</v>
      </c>
      <c r="O521" s="30">
        <v>3.0819999999999999</v>
      </c>
      <c r="P521" s="30">
        <v>3.2210000000000001</v>
      </c>
      <c r="Q521" s="30">
        <v>0</v>
      </c>
      <c r="R521" s="30">
        <v>3.069</v>
      </c>
      <c r="S521" s="114">
        <f t="shared" si="65"/>
        <v>30.797000000000001</v>
      </c>
      <c r="T521" s="71"/>
    </row>
    <row r="522" spans="1:20">
      <c r="A522" s="30">
        <f t="shared" si="64"/>
        <v>2016741</v>
      </c>
      <c r="B522" s="30">
        <v>74</v>
      </c>
      <c r="C522" s="30" t="str">
        <f>VLOOKUP(B522,mas!B:C,2,FALSE)</f>
        <v>在宅ケアＳＴげんき</v>
      </c>
      <c r="D522" s="30">
        <v>2016</v>
      </c>
      <c r="E522" s="30">
        <v>1</v>
      </c>
      <c r="F522" s="30" t="str">
        <f>VLOOKUP(E522,mas!G:H,2,FALSE)</f>
        <v>揮発油（ガソリン）</v>
      </c>
      <c r="G522" s="30">
        <v>0.3458</v>
      </c>
      <c r="H522" s="30">
        <v>0.36699999999999999</v>
      </c>
      <c r="I522" s="30">
        <v>0.4355</v>
      </c>
      <c r="J522" s="30">
        <v>0.42470000000000002</v>
      </c>
      <c r="K522" s="30">
        <v>0.39739999999999998</v>
      </c>
      <c r="L522" s="30">
        <v>0.3236</v>
      </c>
      <c r="M522" s="30">
        <v>0.31059999999999999</v>
      </c>
      <c r="N522" s="30">
        <v>0.3266</v>
      </c>
      <c r="O522" s="30">
        <v>0.34460000000000002</v>
      </c>
      <c r="P522" s="30">
        <v>0.29980000000000001</v>
      </c>
      <c r="Q522" s="30">
        <v>0.40799999999999997</v>
      </c>
      <c r="R522" s="30">
        <v>0.52</v>
      </c>
      <c r="S522" s="114">
        <f t="shared" si="65"/>
        <v>4.5036000000000005</v>
      </c>
      <c r="T522" s="71"/>
    </row>
    <row r="523" spans="1:20">
      <c r="A523" s="30">
        <f t="shared" si="64"/>
        <v>2016761</v>
      </c>
      <c r="B523" s="30">
        <v>76</v>
      </c>
      <c r="C523" s="30" t="str">
        <f>VLOOKUP(B523,mas!B:C,2,FALSE)</f>
        <v>訪問看護ＳＴゆたかの</v>
      </c>
      <c r="D523" s="30">
        <v>2016</v>
      </c>
      <c r="E523" s="30">
        <v>1</v>
      </c>
      <c r="F523" s="30" t="str">
        <f>VLOOKUP(E523,mas!G:H,2,FALSE)</f>
        <v>揮発油（ガソリン）</v>
      </c>
      <c r="G523" s="30">
        <v>0.2</v>
      </c>
      <c r="H523" s="30">
        <v>0.18360000000000001</v>
      </c>
      <c r="I523" s="30">
        <v>0.11840000000000001</v>
      </c>
      <c r="J523" s="30">
        <v>0.24179999999999999</v>
      </c>
      <c r="K523" s="30">
        <v>0.17499999999999999</v>
      </c>
      <c r="L523" s="30">
        <v>0.19550000000000001</v>
      </c>
      <c r="M523" s="30">
        <v>0.1537</v>
      </c>
      <c r="N523" s="30">
        <v>0.1532</v>
      </c>
      <c r="O523" s="30">
        <v>0.21510000000000001</v>
      </c>
      <c r="P523" s="30">
        <v>0.15129999999999999</v>
      </c>
      <c r="Q523" s="30">
        <v>0.2079</v>
      </c>
      <c r="R523" s="30">
        <v>0.15190000000000001</v>
      </c>
      <c r="S523" s="114">
        <f t="shared" si="65"/>
        <v>2.1474000000000002</v>
      </c>
      <c r="T523" s="71"/>
    </row>
    <row r="524" spans="1:20">
      <c r="A524" s="30">
        <f t="shared" si="64"/>
        <v>2016762</v>
      </c>
      <c r="B524" s="30">
        <v>76</v>
      </c>
      <c r="C524" s="30" t="str">
        <f>VLOOKUP(B524,mas!B:C,2,FALSE)</f>
        <v>訪問看護ＳＴゆたかの</v>
      </c>
      <c r="D524" s="30">
        <v>2016</v>
      </c>
      <c r="E524" s="30">
        <v>2</v>
      </c>
      <c r="F524" s="30" t="str">
        <f>VLOOKUP(E524,mas!G:H,2,FALSE)</f>
        <v>灯　油</v>
      </c>
      <c r="G524" s="30">
        <v>0</v>
      </c>
      <c r="H524" s="30">
        <v>0</v>
      </c>
      <c r="I524" s="30">
        <v>0</v>
      </c>
      <c r="J524" s="30">
        <v>0</v>
      </c>
      <c r="K524" s="30">
        <v>0</v>
      </c>
      <c r="L524" s="30">
        <v>0</v>
      </c>
      <c r="M524" s="30">
        <v>0</v>
      </c>
      <c r="N524" s="30">
        <v>0</v>
      </c>
      <c r="O524" s="30">
        <v>3.5999999999999997E-2</v>
      </c>
      <c r="P524" s="30">
        <v>3.5999999999999997E-2</v>
      </c>
      <c r="Q524" s="30">
        <v>3.5999999999999997E-2</v>
      </c>
      <c r="R524" s="30">
        <v>3.5999999999999997E-2</v>
      </c>
      <c r="S524" s="114">
        <f t="shared" si="65"/>
        <v>0.14399999999999999</v>
      </c>
      <c r="T524" s="71"/>
    </row>
    <row r="525" spans="1:20">
      <c r="A525" s="30">
        <f t="shared" si="64"/>
        <v>2016765</v>
      </c>
      <c r="B525" s="30">
        <v>76</v>
      </c>
      <c r="C525" s="30" t="str">
        <f>VLOOKUP(B525,mas!B:C,2,FALSE)</f>
        <v>訪問看護ＳＴゆたかの</v>
      </c>
      <c r="D525" s="30">
        <v>2016</v>
      </c>
      <c r="E525" s="30">
        <v>5</v>
      </c>
      <c r="F525" s="30" t="str">
        <f>VLOOKUP(E525,mas!G:H,2,FALSE)</f>
        <v>液化石油ガス（LPG)</v>
      </c>
      <c r="G525" s="30">
        <v>2.8999999999999998E-3</v>
      </c>
      <c r="H525" s="30">
        <v>3.0999999999999999E-3</v>
      </c>
      <c r="I525" s="30">
        <v>3.3E-3</v>
      </c>
      <c r="J525" s="30">
        <v>2.5999999999999999E-3</v>
      </c>
      <c r="K525" s="30">
        <v>2E-3</v>
      </c>
      <c r="L525" s="30">
        <v>2E-3</v>
      </c>
      <c r="M525" s="30">
        <v>1.1000000000000001E-3</v>
      </c>
      <c r="N525" s="30">
        <v>1.6000000000000001E-3</v>
      </c>
      <c r="O525" s="30">
        <v>2.0999999999999999E-3</v>
      </c>
      <c r="P525" s="30">
        <v>1.9E-3</v>
      </c>
      <c r="Q525" s="30">
        <v>6.0000000000000001E-3</v>
      </c>
      <c r="R525" s="30">
        <v>5.0000000000000001E-3</v>
      </c>
      <c r="S525" s="114">
        <f t="shared" si="65"/>
        <v>3.3599999999999998E-2</v>
      </c>
      <c r="T525" s="71"/>
    </row>
    <row r="526" spans="1:20">
      <c r="A526" s="30">
        <f t="shared" si="64"/>
        <v>2016767</v>
      </c>
      <c r="B526" s="30">
        <v>76</v>
      </c>
      <c r="C526" s="30" t="str">
        <f>VLOOKUP(B526,mas!B:C,2,FALSE)</f>
        <v>訪問看護ＳＴゆたかの</v>
      </c>
      <c r="D526" s="30">
        <v>2016</v>
      </c>
      <c r="E526" s="30">
        <v>7</v>
      </c>
      <c r="F526" s="30" t="str">
        <f>VLOOKUP(E526,mas!G:H,2,FALSE)</f>
        <v>電　力</v>
      </c>
      <c r="G526" s="30">
        <v>0.32100000000000001</v>
      </c>
      <c r="H526" s="30">
        <v>0.27100000000000002</v>
      </c>
      <c r="I526" s="30">
        <v>0.27100000000000002</v>
      </c>
      <c r="J526" s="30">
        <v>0.44600000000000001</v>
      </c>
      <c r="K526" s="30">
        <v>0.58899999999999997</v>
      </c>
      <c r="L526" s="30">
        <v>0.65600000000000003</v>
      </c>
      <c r="M526" s="30">
        <v>0.36499999999999999</v>
      </c>
      <c r="N526" s="30">
        <v>0.47499999999999998</v>
      </c>
      <c r="O526" s="30">
        <v>0.70699999999999996</v>
      </c>
      <c r="P526" s="30">
        <v>0.84099999999999997</v>
      </c>
      <c r="Q526" s="30">
        <v>1.0169999999999999</v>
      </c>
      <c r="R526" s="30">
        <v>0.94299999999999995</v>
      </c>
      <c r="S526" s="114">
        <f t="shared" si="65"/>
        <v>6.902000000000001</v>
      </c>
      <c r="T526" s="71"/>
    </row>
    <row r="527" spans="1:20">
      <c r="A527" s="30">
        <f t="shared" si="64"/>
        <v>2016771</v>
      </c>
      <c r="B527" s="30">
        <v>77</v>
      </c>
      <c r="C527" s="30" t="str">
        <f>VLOOKUP(B527,mas!B:C,2,FALSE)</f>
        <v>ほっとＳＴきぼう</v>
      </c>
      <c r="D527" s="30">
        <v>2016</v>
      </c>
      <c r="E527" s="30">
        <v>1</v>
      </c>
      <c r="F527" s="30" t="str">
        <f>VLOOKUP(E527,mas!G:H,2,FALSE)</f>
        <v>揮発油（ガソリン）</v>
      </c>
      <c r="G527" s="30">
        <v>8.8999999999999996E-2</v>
      </c>
      <c r="H527" s="30">
        <v>0.13200000000000001</v>
      </c>
      <c r="I527" s="30">
        <v>0.13200000000000001</v>
      </c>
      <c r="J527" s="30">
        <v>0.16800000000000001</v>
      </c>
      <c r="K527" s="30">
        <v>0.16300000000000001</v>
      </c>
      <c r="L527" s="30">
        <v>0.182</v>
      </c>
      <c r="M527" s="30">
        <v>0.13600000000000001</v>
      </c>
      <c r="N527" s="30">
        <v>0.157</v>
      </c>
      <c r="O527" s="30">
        <v>0.154</v>
      </c>
      <c r="P527" s="30">
        <v>0.109</v>
      </c>
      <c r="Q527" s="30">
        <v>0.11</v>
      </c>
      <c r="R527" s="30">
        <v>0.11899999999999999</v>
      </c>
      <c r="S527" s="114">
        <f t="shared" si="65"/>
        <v>1.6510000000000002</v>
      </c>
      <c r="T527" s="71"/>
    </row>
    <row r="528" spans="1:20">
      <c r="A528" s="30">
        <f t="shared" si="64"/>
        <v>2016777</v>
      </c>
      <c r="B528" s="30">
        <v>77</v>
      </c>
      <c r="C528" s="30" t="str">
        <f>VLOOKUP(B528,mas!B:C,2,FALSE)</f>
        <v>ほっとＳＴきぼう</v>
      </c>
      <c r="D528" s="30">
        <v>2016</v>
      </c>
      <c r="E528" s="30">
        <v>7</v>
      </c>
      <c r="F528" s="30" t="str">
        <f>VLOOKUP(E528,mas!G:H,2,FALSE)</f>
        <v>電　力</v>
      </c>
      <c r="G528" s="30">
        <v>1.2090000000000001</v>
      </c>
      <c r="H528" s="30">
        <v>0.624</v>
      </c>
      <c r="I528" s="30">
        <v>0.59</v>
      </c>
      <c r="J528" s="30">
        <v>0.73299999999999998</v>
      </c>
      <c r="K528" s="30">
        <v>0.99</v>
      </c>
      <c r="L528" s="30">
        <v>0.95299999999999996</v>
      </c>
      <c r="M528" s="30">
        <v>0.77200000000000002</v>
      </c>
      <c r="N528" s="30">
        <v>0.61099999999999999</v>
      </c>
      <c r="O528" s="30">
        <v>0.81799999999999995</v>
      </c>
      <c r="P528" s="30">
        <v>0.95299999999999996</v>
      </c>
      <c r="Q528" s="30">
        <v>1.413</v>
      </c>
      <c r="R528" s="30">
        <v>1.4330000000000001</v>
      </c>
      <c r="S528" s="114">
        <f t="shared" si="65"/>
        <v>11.099</v>
      </c>
      <c r="T528" s="71"/>
    </row>
    <row r="529" spans="1:20" ht="13.5">
      <c r="A529" s="30">
        <f t="shared" si="64"/>
        <v>2016781</v>
      </c>
      <c r="B529" s="30">
        <v>78</v>
      </c>
      <c r="C529" s="30" t="str">
        <f>VLOOKUP(B529,mas!B:C,2,FALSE)</f>
        <v>ふれあいＳＴゆきわり</v>
      </c>
      <c r="D529" s="30">
        <v>2016</v>
      </c>
      <c r="E529" s="30">
        <v>1</v>
      </c>
      <c r="F529" s="30" t="str">
        <f>VLOOKUP(E529,mas!G:H,2,FALSE)</f>
        <v>揮発油（ガソリン）</v>
      </c>
      <c r="G529" s="66">
        <v>4.2000000000000003E-2</v>
      </c>
      <c r="H529" s="66">
        <v>0.04</v>
      </c>
      <c r="I529" s="66">
        <v>6.2E-2</v>
      </c>
      <c r="J529" s="66">
        <v>0.04</v>
      </c>
      <c r="K529" s="66">
        <v>4.2000000000000003E-2</v>
      </c>
      <c r="L529" s="66">
        <v>4.2000000000000003E-2</v>
      </c>
      <c r="M529" s="66">
        <v>4.2000000000000003E-2</v>
      </c>
      <c r="N529" s="66">
        <v>5.6000000000000001E-2</v>
      </c>
      <c r="O529" s="66">
        <v>0.247</v>
      </c>
      <c r="P529" s="66">
        <v>0.19</v>
      </c>
      <c r="Q529" s="66">
        <v>0.20599999999999999</v>
      </c>
      <c r="R529" s="66">
        <v>0.20899999999999999</v>
      </c>
      <c r="S529" s="114">
        <f t="shared" si="65"/>
        <v>1.218</v>
      </c>
      <c r="T529" s="71"/>
    </row>
    <row r="530" spans="1:20" ht="13.5">
      <c r="A530" s="30">
        <f t="shared" si="64"/>
        <v>2016782</v>
      </c>
      <c r="B530" s="30">
        <v>78</v>
      </c>
      <c r="C530" s="30" t="str">
        <f>VLOOKUP(B530,mas!B:C,2,FALSE)</f>
        <v>ふれあいＳＴゆきわり</v>
      </c>
      <c r="D530" s="30">
        <v>2016</v>
      </c>
      <c r="E530" s="30">
        <v>2</v>
      </c>
      <c r="F530" s="30" t="str">
        <f>VLOOKUP(E530,mas!G:H,2,FALSE)</f>
        <v>灯　油</v>
      </c>
      <c r="G530" s="66">
        <v>1.7999999999999999E-2</v>
      </c>
      <c r="H530" s="66">
        <v>0</v>
      </c>
      <c r="I530" s="66">
        <v>0</v>
      </c>
      <c r="J530" s="66">
        <v>0</v>
      </c>
      <c r="K530" s="66">
        <v>0</v>
      </c>
      <c r="L530" s="66">
        <v>0</v>
      </c>
      <c r="M530" s="66">
        <v>5.3999999999999999E-2</v>
      </c>
      <c r="N530" s="66">
        <v>0</v>
      </c>
      <c r="O530" s="66">
        <v>0.108</v>
      </c>
      <c r="P530" s="66">
        <v>7.1999999999999995E-2</v>
      </c>
      <c r="Q530" s="66">
        <v>0.108</v>
      </c>
      <c r="R530" s="66">
        <v>3.5999999999999997E-2</v>
      </c>
      <c r="S530" s="114">
        <f t="shared" si="65"/>
        <v>0.39599999999999996</v>
      </c>
      <c r="T530" s="71"/>
    </row>
    <row r="531" spans="1:20" ht="13.5">
      <c r="A531" s="30">
        <f t="shared" si="64"/>
        <v>2016787</v>
      </c>
      <c r="B531" s="30">
        <v>78</v>
      </c>
      <c r="C531" s="30" t="str">
        <f>VLOOKUP(B531,mas!B:C,2,FALSE)</f>
        <v>ふれあいＳＴゆきわり</v>
      </c>
      <c r="D531" s="30">
        <v>2016</v>
      </c>
      <c r="E531" s="30">
        <v>7</v>
      </c>
      <c r="F531" s="30" t="str">
        <f>VLOOKUP(E531,mas!G:H,2,FALSE)</f>
        <v>電　力</v>
      </c>
      <c r="G531" s="66">
        <v>0.37</v>
      </c>
      <c r="H531" s="66">
        <v>0.28599999999999998</v>
      </c>
      <c r="I531" s="66">
        <v>0.34399999999999997</v>
      </c>
      <c r="J531" s="66">
        <v>0.438</v>
      </c>
      <c r="K531" s="66">
        <v>0.50700000000000001</v>
      </c>
      <c r="L531" s="66">
        <v>0.35699999999999998</v>
      </c>
      <c r="M531" s="66">
        <v>0.33200000000000002</v>
      </c>
      <c r="N531" s="66">
        <v>0.39800000000000002</v>
      </c>
      <c r="O531" s="66">
        <v>0.46700000000000003</v>
      </c>
      <c r="P531" s="66">
        <v>0.47499999999999998</v>
      </c>
      <c r="Q531" s="66">
        <v>0.46500000000000002</v>
      </c>
      <c r="R531" s="66">
        <v>0.49099999999999999</v>
      </c>
      <c r="S531" s="114">
        <f t="shared" si="65"/>
        <v>4.93</v>
      </c>
      <c r="T531" s="71"/>
    </row>
    <row r="532" spans="1:20">
      <c r="A532" s="30">
        <f t="shared" si="64"/>
        <v>2016811</v>
      </c>
      <c r="B532" s="30">
        <v>81</v>
      </c>
      <c r="C532" s="30" t="str">
        <f>VLOOKUP(B532,mas!B:C,2,FALSE)</f>
        <v>ふくちやま協立診療所</v>
      </c>
      <c r="D532" s="30">
        <v>2016</v>
      </c>
      <c r="E532" s="30">
        <v>1</v>
      </c>
      <c r="F532" s="30" t="str">
        <f>VLOOKUP(E532,mas!G:H,2,FALSE)</f>
        <v>揮発油（ガソリン）</v>
      </c>
      <c r="G532" s="30">
        <v>0.23400000000000001</v>
      </c>
      <c r="H532" s="30">
        <v>0.185</v>
      </c>
      <c r="I532" s="30">
        <v>0.20799999999999999</v>
      </c>
      <c r="J532" s="30">
        <v>0.27100000000000002</v>
      </c>
      <c r="K532" s="30">
        <v>0.24199999999999999</v>
      </c>
      <c r="L532" s="30">
        <v>0.16</v>
      </c>
      <c r="M532" s="30">
        <v>0.23400000000000001</v>
      </c>
      <c r="N532" s="30">
        <v>0.19900000000000001</v>
      </c>
      <c r="O532" s="30">
        <v>0.26</v>
      </c>
      <c r="P532" s="30">
        <v>0.22600000000000001</v>
      </c>
      <c r="Q532" s="30">
        <v>0.23</v>
      </c>
      <c r="R532" s="30">
        <v>0.23400000000000001</v>
      </c>
      <c r="S532" s="114">
        <f t="shared" si="65"/>
        <v>2.6830000000000003</v>
      </c>
      <c r="T532" s="71"/>
    </row>
    <row r="533" spans="1:20">
      <c r="A533" s="30">
        <f t="shared" si="64"/>
        <v>2016815</v>
      </c>
      <c r="B533" s="30">
        <v>81</v>
      </c>
      <c r="C533" s="30" t="str">
        <f>VLOOKUP(B533,mas!B:C,2,FALSE)</f>
        <v>ふくちやま協立診療所</v>
      </c>
      <c r="D533" s="30">
        <v>2016</v>
      </c>
      <c r="E533" s="30">
        <v>5</v>
      </c>
      <c r="F533" s="30" t="str">
        <f>VLOOKUP(E533,mas!G:H,2,FALSE)</f>
        <v>液化石油ガス（LPG)</v>
      </c>
      <c r="G533" s="30">
        <v>1.4E-3</v>
      </c>
      <c r="H533" s="30">
        <v>1E-3</v>
      </c>
      <c r="I533" s="30">
        <v>2.0000000000000001E-4</v>
      </c>
      <c r="J533" s="30">
        <v>0</v>
      </c>
      <c r="K533" s="30">
        <v>0</v>
      </c>
      <c r="L533" s="30">
        <v>0</v>
      </c>
      <c r="M533" s="30">
        <v>5.9999999999999995E-4</v>
      </c>
      <c r="N533" s="30">
        <v>5.9999999999999995E-4</v>
      </c>
      <c r="O533" s="30">
        <v>2.0000000000000001E-4</v>
      </c>
      <c r="P533" s="30">
        <v>8.0000000000000004E-4</v>
      </c>
      <c r="Q533" s="30">
        <v>1.4E-3</v>
      </c>
      <c r="R533" s="30">
        <v>2.2000000000000001E-3</v>
      </c>
      <c r="S533" s="114">
        <f t="shared" si="65"/>
        <v>8.4000000000000012E-3</v>
      </c>
      <c r="T533" s="71"/>
    </row>
    <row r="534" spans="1:20">
      <c r="A534" s="30">
        <f t="shared" si="64"/>
        <v>2016817</v>
      </c>
      <c r="B534" s="30">
        <v>81</v>
      </c>
      <c r="C534" s="30" t="str">
        <f>VLOOKUP(B534,mas!B:C,2,FALSE)</f>
        <v>ふくちやま協立診療所</v>
      </c>
      <c r="D534" s="30">
        <v>2016</v>
      </c>
      <c r="E534" s="30">
        <v>7</v>
      </c>
      <c r="F534" s="30" t="str">
        <f>VLOOKUP(E534,mas!G:H,2,FALSE)</f>
        <v>電　力</v>
      </c>
      <c r="G534" s="30">
        <v>5.5069999999999997</v>
      </c>
      <c r="H534" s="30">
        <v>2.8420000000000001</v>
      </c>
      <c r="I534" s="30">
        <v>2.6880000000000002</v>
      </c>
      <c r="J534" s="30">
        <v>3.3370000000000002</v>
      </c>
      <c r="K534" s="30">
        <v>4.5090000000000003</v>
      </c>
      <c r="L534" s="30">
        <v>4.343</v>
      </c>
      <c r="M534" s="30">
        <v>3.5190000000000001</v>
      </c>
      <c r="N534" s="30">
        <v>2.782</v>
      </c>
      <c r="O534" s="30">
        <v>3.7280000000000002</v>
      </c>
      <c r="P534" s="30">
        <v>4.3440000000000003</v>
      </c>
      <c r="Q534" s="30">
        <v>6.4370000000000003</v>
      </c>
      <c r="R534" s="30">
        <v>6.5289999999999999</v>
      </c>
      <c r="S534" s="114">
        <f t="shared" si="65"/>
        <v>50.564999999999998</v>
      </c>
      <c r="T534" s="71"/>
    </row>
    <row r="535" spans="1:20">
      <c r="A535" s="30">
        <f t="shared" si="64"/>
        <v>2016971</v>
      </c>
      <c r="B535" s="72">
        <v>97</v>
      </c>
      <c r="C535" s="72" t="str">
        <f>VLOOKUP(B535,mas!B:C,2,FALSE)</f>
        <v>京都市内事業所計</v>
      </c>
      <c r="D535" s="72">
        <v>2016</v>
      </c>
      <c r="E535" s="72">
        <v>1</v>
      </c>
      <c r="F535" s="72" t="str">
        <f>VLOOKUP(E535,mas!G:H,2,FALSE)</f>
        <v>揮発油（ガソリン）</v>
      </c>
      <c r="G535" s="72">
        <f>SUMIF($E$452:$E$505,$E535,G$452:G$505)</f>
        <v>2.2749999999999995</v>
      </c>
      <c r="H535" s="72">
        <f t="shared" ref="H535:R541" si="66">SUMIF($E$452:$E$505,$E535,H$452:H$505)</f>
        <v>2.4500999999999999</v>
      </c>
      <c r="I535" s="72">
        <f t="shared" si="66"/>
        <v>2.6200999999999999</v>
      </c>
      <c r="J535" s="72">
        <f t="shared" si="66"/>
        <v>2.8665999999999996</v>
      </c>
      <c r="K535" s="72">
        <f t="shared" si="66"/>
        <v>3.2914999999999996</v>
      </c>
      <c r="L535" s="72">
        <f t="shared" si="66"/>
        <v>2.6272999999999995</v>
      </c>
      <c r="M535" s="72">
        <f t="shared" si="66"/>
        <v>2.3129</v>
      </c>
      <c r="N535" s="72">
        <f t="shared" si="66"/>
        <v>2.3430999999999997</v>
      </c>
      <c r="O535" s="72">
        <f t="shared" si="66"/>
        <v>2.3136000000000001</v>
      </c>
      <c r="P535" s="72">
        <f t="shared" si="66"/>
        <v>2.2028000000000003</v>
      </c>
      <c r="Q535" s="72">
        <f t="shared" si="66"/>
        <v>2.3858999999999999</v>
      </c>
      <c r="R535" s="72">
        <f t="shared" si="66"/>
        <v>2.3695000000000004</v>
      </c>
      <c r="S535" s="114">
        <f t="shared" si="65"/>
        <v>30.058399999999999</v>
      </c>
      <c r="T535" s="71"/>
    </row>
    <row r="536" spans="1:20">
      <c r="A536" s="30">
        <f t="shared" si="64"/>
        <v>2016972</v>
      </c>
      <c r="B536" s="72">
        <v>97</v>
      </c>
      <c r="C536" s="72" t="str">
        <f>VLOOKUP(B536,mas!B:C,2,FALSE)</f>
        <v>京都市内事業所計</v>
      </c>
      <c r="D536" s="72">
        <v>2016</v>
      </c>
      <c r="E536" s="72">
        <v>2</v>
      </c>
      <c r="F536" s="72" t="str">
        <f>VLOOKUP(E536,mas!G:H,2,FALSE)</f>
        <v>灯　油</v>
      </c>
      <c r="G536" s="72">
        <f t="shared" ref="G536:G541" si="67">SUMIF($E$452:$E$505,$E536,G$452:G$505)</f>
        <v>0</v>
      </c>
      <c r="H536" s="72">
        <f t="shared" si="66"/>
        <v>0</v>
      </c>
      <c r="I536" s="72">
        <f t="shared" si="66"/>
        <v>0</v>
      </c>
      <c r="J536" s="72">
        <f t="shared" si="66"/>
        <v>0</v>
      </c>
      <c r="K536" s="72">
        <f t="shared" si="66"/>
        <v>0</v>
      </c>
      <c r="L536" s="72">
        <f t="shared" si="66"/>
        <v>0</v>
      </c>
      <c r="M536" s="72">
        <f t="shared" si="66"/>
        <v>0.16200000000000001</v>
      </c>
      <c r="N536" s="72">
        <f t="shared" si="66"/>
        <v>0.12</v>
      </c>
      <c r="O536" s="72">
        <f t="shared" si="66"/>
        <v>0.318</v>
      </c>
      <c r="P536" s="72">
        <f t="shared" si="66"/>
        <v>0.49299999999999999</v>
      </c>
      <c r="Q536" s="72">
        <f t="shared" si="66"/>
        <v>0.46899999999999997</v>
      </c>
      <c r="R536" s="72">
        <f t="shared" si="66"/>
        <v>0.40200000000000002</v>
      </c>
      <c r="S536" s="114">
        <f t="shared" si="65"/>
        <v>1.964</v>
      </c>
      <c r="T536" s="71"/>
    </row>
    <row r="537" spans="1:20">
      <c r="A537" s="30">
        <f t="shared" si="64"/>
        <v>2016973</v>
      </c>
      <c r="B537" s="72">
        <v>97</v>
      </c>
      <c r="C537" s="72" t="str">
        <f>VLOOKUP(B537,mas!B:C,2,FALSE)</f>
        <v>京都市内事業所計</v>
      </c>
      <c r="D537" s="72">
        <v>2016</v>
      </c>
      <c r="E537" s="72">
        <v>3</v>
      </c>
      <c r="F537" s="72" t="str">
        <f>VLOOKUP(E537,mas!G:H,2,FALSE)</f>
        <v>軽　油</v>
      </c>
      <c r="G537" s="72">
        <f t="shared" si="67"/>
        <v>0</v>
      </c>
      <c r="H537" s="72">
        <f t="shared" si="66"/>
        <v>0</v>
      </c>
      <c r="I537" s="72">
        <f t="shared" si="66"/>
        <v>0</v>
      </c>
      <c r="J537" s="72">
        <f t="shared" si="66"/>
        <v>0</v>
      </c>
      <c r="K537" s="72">
        <f t="shared" si="66"/>
        <v>0</v>
      </c>
      <c r="L537" s="72">
        <f t="shared" si="66"/>
        <v>0</v>
      </c>
      <c r="M537" s="72">
        <f t="shared" si="66"/>
        <v>0</v>
      </c>
      <c r="N537" s="72">
        <f t="shared" si="66"/>
        <v>0</v>
      </c>
      <c r="O537" s="72">
        <f t="shared" si="66"/>
        <v>0</v>
      </c>
      <c r="P537" s="72">
        <f t="shared" si="66"/>
        <v>0</v>
      </c>
      <c r="Q537" s="72">
        <f t="shared" si="66"/>
        <v>0</v>
      </c>
      <c r="R537" s="72">
        <f t="shared" si="66"/>
        <v>0</v>
      </c>
      <c r="S537" s="114">
        <f t="shared" si="65"/>
        <v>0</v>
      </c>
      <c r="T537" s="71"/>
    </row>
    <row r="538" spans="1:20">
      <c r="A538" s="30">
        <f t="shared" si="64"/>
        <v>2016974</v>
      </c>
      <c r="B538" s="72">
        <v>97</v>
      </c>
      <c r="C538" s="72" t="str">
        <f>VLOOKUP(B538,mas!B:C,2,FALSE)</f>
        <v>京都市内事業所計</v>
      </c>
      <c r="D538" s="72">
        <v>2016</v>
      </c>
      <c r="E538" s="72">
        <v>4</v>
      </c>
      <c r="F538" s="72" t="str">
        <f>VLOOKUP(E538,mas!G:H,2,FALSE)</f>
        <v>Ａ重油</v>
      </c>
      <c r="G538" s="72">
        <f t="shared" si="67"/>
        <v>0</v>
      </c>
      <c r="H538" s="72">
        <f t="shared" si="66"/>
        <v>0</v>
      </c>
      <c r="I538" s="72">
        <f t="shared" si="66"/>
        <v>0</v>
      </c>
      <c r="J538" s="72">
        <f t="shared" si="66"/>
        <v>0</v>
      </c>
      <c r="K538" s="72">
        <f t="shared" si="66"/>
        <v>0</v>
      </c>
      <c r="L538" s="72">
        <f t="shared" si="66"/>
        <v>0</v>
      </c>
      <c r="M538" s="72">
        <f t="shared" si="66"/>
        <v>0</v>
      </c>
      <c r="N538" s="72">
        <f t="shared" si="66"/>
        <v>0</v>
      </c>
      <c r="O538" s="72">
        <f t="shared" si="66"/>
        <v>0</v>
      </c>
      <c r="P538" s="72">
        <f t="shared" si="66"/>
        <v>0</v>
      </c>
      <c r="Q538" s="72">
        <f t="shared" si="66"/>
        <v>0</v>
      </c>
      <c r="R538" s="72">
        <f t="shared" si="66"/>
        <v>0</v>
      </c>
      <c r="S538" s="114">
        <f t="shared" si="65"/>
        <v>0</v>
      </c>
      <c r="T538" s="71"/>
    </row>
    <row r="539" spans="1:20">
      <c r="A539" s="30">
        <f t="shared" si="64"/>
        <v>2016975</v>
      </c>
      <c r="B539" s="72">
        <v>97</v>
      </c>
      <c r="C539" s="72" t="str">
        <f>VLOOKUP(B539,mas!B:C,2,FALSE)</f>
        <v>京都市内事業所計</v>
      </c>
      <c r="D539" s="72">
        <v>2016</v>
      </c>
      <c r="E539" s="72">
        <v>5</v>
      </c>
      <c r="F539" s="72" t="str">
        <f>VLOOKUP(E539,mas!G:H,2,FALSE)</f>
        <v>液化石油ガス（LPG)</v>
      </c>
      <c r="G539" s="72">
        <f t="shared" si="67"/>
        <v>0</v>
      </c>
      <c r="H539" s="72">
        <f t="shared" si="66"/>
        <v>0</v>
      </c>
      <c r="I539" s="72">
        <f t="shared" si="66"/>
        <v>0</v>
      </c>
      <c r="J539" s="72">
        <f t="shared" si="66"/>
        <v>0</v>
      </c>
      <c r="K539" s="72">
        <f t="shared" si="66"/>
        <v>0</v>
      </c>
      <c r="L539" s="72">
        <f t="shared" si="66"/>
        <v>0</v>
      </c>
      <c r="M539" s="72">
        <f t="shared" si="66"/>
        <v>0</v>
      </c>
      <c r="N539" s="72">
        <f t="shared" si="66"/>
        <v>0</v>
      </c>
      <c r="O539" s="72">
        <f t="shared" si="66"/>
        <v>0</v>
      </c>
      <c r="P539" s="72">
        <f t="shared" si="66"/>
        <v>0</v>
      </c>
      <c r="Q539" s="72">
        <f t="shared" si="66"/>
        <v>0</v>
      </c>
      <c r="R539" s="72">
        <f t="shared" si="66"/>
        <v>0</v>
      </c>
      <c r="S539" s="114">
        <f t="shared" si="65"/>
        <v>0</v>
      </c>
      <c r="T539" s="71"/>
    </row>
    <row r="540" spans="1:20">
      <c r="A540" s="30">
        <f t="shared" ref="A540:A603" si="68">D540*1000+B540*10+E540</f>
        <v>2016976</v>
      </c>
      <c r="B540" s="72">
        <v>97</v>
      </c>
      <c r="C540" s="72" t="str">
        <f>VLOOKUP(B540,mas!B:C,2,FALSE)</f>
        <v>京都市内事業所計</v>
      </c>
      <c r="D540" s="72">
        <v>2016</v>
      </c>
      <c r="E540" s="72">
        <v>6</v>
      </c>
      <c r="F540" s="72" t="str">
        <f>VLOOKUP(E540,mas!G:H,2,FALSE)</f>
        <v>都市ガス（13A）</v>
      </c>
      <c r="G540" s="72">
        <f t="shared" si="67"/>
        <v>25.212</v>
      </c>
      <c r="H540" s="72">
        <f t="shared" si="66"/>
        <v>31.644000000000002</v>
      </c>
      <c r="I540" s="72">
        <f t="shared" si="66"/>
        <v>41.977000000000004</v>
      </c>
      <c r="J540" s="72">
        <f t="shared" si="66"/>
        <v>59.295999999999999</v>
      </c>
      <c r="K540" s="72">
        <f t="shared" si="66"/>
        <v>66.231000000000009</v>
      </c>
      <c r="L540" s="72">
        <f t="shared" si="66"/>
        <v>53.402000000000001</v>
      </c>
      <c r="M540" s="72">
        <f t="shared" si="66"/>
        <v>32.683000000000007</v>
      </c>
      <c r="N540" s="72">
        <f t="shared" si="66"/>
        <v>28.896999999999995</v>
      </c>
      <c r="O540" s="72">
        <f t="shared" si="66"/>
        <v>44.890999999999991</v>
      </c>
      <c r="P540" s="72">
        <f t="shared" si="66"/>
        <v>58.428000000000011</v>
      </c>
      <c r="Q540" s="72">
        <f t="shared" si="66"/>
        <v>55.896000000000001</v>
      </c>
      <c r="R540" s="72">
        <f t="shared" si="66"/>
        <v>49.753999999999998</v>
      </c>
      <c r="S540" s="114">
        <f t="shared" si="65"/>
        <v>548.31099999999992</v>
      </c>
      <c r="T540" s="71"/>
    </row>
    <row r="541" spans="1:20">
      <c r="A541" s="30">
        <f t="shared" si="68"/>
        <v>2016977</v>
      </c>
      <c r="B541" s="72">
        <v>97</v>
      </c>
      <c r="C541" s="72" t="str">
        <f>VLOOKUP(B541,mas!B:C,2,FALSE)</f>
        <v>京都市内事業所計</v>
      </c>
      <c r="D541" s="72">
        <v>2016</v>
      </c>
      <c r="E541" s="72">
        <v>7</v>
      </c>
      <c r="F541" s="72" t="str">
        <f>VLOOKUP(E541,mas!G:H,2,FALSE)</f>
        <v>電　力</v>
      </c>
      <c r="G541" s="72">
        <f t="shared" si="67"/>
        <v>320.90100000000007</v>
      </c>
      <c r="H541" s="72">
        <f t="shared" si="66"/>
        <v>327.404</v>
      </c>
      <c r="I541" s="72">
        <f t="shared" si="66"/>
        <v>354.69800000000004</v>
      </c>
      <c r="J541" s="72">
        <f t="shared" si="66"/>
        <v>401.88699999999989</v>
      </c>
      <c r="K541" s="72">
        <f t="shared" si="66"/>
        <v>412.48900000000003</v>
      </c>
      <c r="L541" s="72">
        <f t="shared" si="66"/>
        <v>383.25200000000001</v>
      </c>
      <c r="M541" s="72">
        <f t="shared" si="66"/>
        <v>361.09800000000001</v>
      </c>
      <c r="N541" s="72">
        <f t="shared" si="66"/>
        <v>336.46600000000001</v>
      </c>
      <c r="O541" s="72">
        <f t="shared" si="66"/>
        <v>370.99999999999994</v>
      </c>
      <c r="P541" s="72">
        <f t="shared" si="66"/>
        <v>403.43400000000003</v>
      </c>
      <c r="Q541" s="72">
        <f t="shared" si="66"/>
        <v>375.87700000000001</v>
      </c>
      <c r="R541" s="72">
        <f t="shared" si="66"/>
        <v>375.73900000000015</v>
      </c>
      <c r="S541" s="114">
        <f t="shared" si="65"/>
        <v>4424.2450000000008</v>
      </c>
      <c r="T541" s="71"/>
    </row>
    <row r="542" spans="1:20">
      <c r="A542" s="30">
        <f t="shared" si="68"/>
        <v>2016981</v>
      </c>
      <c r="B542" s="72">
        <v>98</v>
      </c>
      <c r="C542" s="72" t="str">
        <f>VLOOKUP(B542,mas!B:C,2,FALSE)</f>
        <v>京都府内事業所計</v>
      </c>
      <c r="D542" s="72">
        <v>2016</v>
      </c>
      <c r="E542" s="72">
        <v>1</v>
      </c>
      <c r="F542" s="72" t="str">
        <f>VLOOKUP(E542,mas!G:H,2,FALSE)</f>
        <v>揮発油（ガソリン）</v>
      </c>
      <c r="G542" s="72">
        <f t="shared" ref="G542:G548" si="69">SUMIF($E$506:$E$534,$E542,G$506:G$534)</f>
        <v>1.9497999999999998</v>
      </c>
      <c r="H542" s="72">
        <f t="shared" ref="H542:R548" si="70">SUMIF($E$506:$E$534,$E542,H$506:H$534)</f>
        <v>1.9298000000000002</v>
      </c>
      <c r="I542" s="72">
        <f t="shared" si="70"/>
        <v>2.0880000000000001</v>
      </c>
      <c r="J542" s="72">
        <f t="shared" si="70"/>
        <v>2.3689</v>
      </c>
      <c r="K542" s="72">
        <f t="shared" si="70"/>
        <v>2.1421000000000001</v>
      </c>
      <c r="L542" s="72">
        <f t="shared" si="70"/>
        <v>1.8300999999999998</v>
      </c>
      <c r="M542" s="72">
        <f t="shared" si="70"/>
        <v>1.8953</v>
      </c>
      <c r="N542" s="72">
        <f t="shared" si="70"/>
        <v>1.8351000000000002</v>
      </c>
      <c r="O542" s="72">
        <f t="shared" si="70"/>
        <v>2.0896999999999997</v>
      </c>
      <c r="P542" s="72">
        <f t="shared" si="70"/>
        <v>1.7940999999999998</v>
      </c>
      <c r="Q542" s="72">
        <f t="shared" si="70"/>
        <v>2.1553</v>
      </c>
      <c r="R542" s="72">
        <f>SUMIF($E$506:$E$534,$E542,R$506:R$534)</f>
        <v>2.0993000000000004</v>
      </c>
      <c r="S542" s="114">
        <f t="shared" si="65"/>
        <v>24.177500000000002</v>
      </c>
      <c r="T542" s="71"/>
    </row>
    <row r="543" spans="1:20">
      <c r="A543" s="30">
        <f t="shared" si="68"/>
        <v>2016982</v>
      </c>
      <c r="B543" s="72">
        <v>98</v>
      </c>
      <c r="C543" s="72" t="str">
        <f>VLOOKUP(B543,mas!B:C,2,FALSE)</f>
        <v>京都府内事業所計</v>
      </c>
      <c r="D543" s="72">
        <v>2016</v>
      </c>
      <c r="E543" s="72">
        <v>2</v>
      </c>
      <c r="F543" s="72" t="str">
        <f>VLOOKUP(E543,mas!G:H,2,FALSE)</f>
        <v>灯　油</v>
      </c>
      <c r="G543" s="72">
        <f t="shared" si="69"/>
        <v>0.248</v>
      </c>
      <c r="H543" s="72">
        <f t="shared" si="70"/>
        <v>0</v>
      </c>
      <c r="I543" s="72">
        <f t="shared" si="70"/>
        <v>0.22</v>
      </c>
      <c r="J543" s="72">
        <f t="shared" si="70"/>
        <v>0.54</v>
      </c>
      <c r="K543" s="72">
        <f t="shared" si="70"/>
        <v>0.72</v>
      </c>
      <c r="L543" s="72">
        <f t="shared" si="70"/>
        <v>0.2</v>
      </c>
      <c r="M543" s="72">
        <f t="shared" si="70"/>
        <v>5.3999999999999999E-2</v>
      </c>
      <c r="N543" s="72">
        <f t="shared" si="70"/>
        <v>0.48</v>
      </c>
      <c r="O543" s="72">
        <f t="shared" si="70"/>
        <v>0.76400000000000001</v>
      </c>
      <c r="P543" s="72">
        <f t="shared" si="70"/>
        <v>1.0680000000000001</v>
      </c>
      <c r="Q543" s="72">
        <f t="shared" si="70"/>
        <v>1.1740000000000002</v>
      </c>
      <c r="R543" s="72">
        <f t="shared" si="70"/>
        <v>0.77200000000000002</v>
      </c>
      <c r="S543" s="114">
        <f t="shared" si="65"/>
        <v>6.2400000000000011</v>
      </c>
      <c r="T543" s="71"/>
    </row>
    <row r="544" spans="1:20">
      <c r="A544" s="30">
        <f t="shared" si="68"/>
        <v>2016983</v>
      </c>
      <c r="B544" s="72">
        <v>98</v>
      </c>
      <c r="C544" s="72" t="str">
        <f>VLOOKUP(B544,mas!B:C,2,FALSE)</f>
        <v>京都府内事業所計</v>
      </c>
      <c r="D544" s="72">
        <v>2016</v>
      </c>
      <c r="E544" s="72">
        <v>3</v>
      </c>
      <c r="F544" s="72" t="str">
        <f>VLOOKUP(E544,mas!G:H,2,FALSE)</f>
        <v>軽　油</v>
      </c>
      <c r="G544" s="72">
        <f t="shared" si="69"/>
        <v>0.32520000000000004</v>
      </c>
      <c r="H544" s="72">
        <f t="shared" si="70"/>
        <v>0.875</v>
      </c>
      <c r="I544" s="72">
        <f t="shared" si="70"/>
        <v>0.32169999999999999</v>
      </c>
      <c r="J544" s="72">
        <f t="shared" si="70"/>
        <v>0.36120000000000002</v>
      </c>
      <c r="K544" s="72">
        <f t="shared" si="70"/>
        <v>0.28559999999999997</v>
      </c>
      <c r="L544" s="72">
        <f t="shared" si="70"/>
        <v>0.3377</v>
      </c>
      <c r="M544" s="72">
        <f t="shared" si="70"/>
        <v>0.28490000000000004</v>
      </c>
      <c r="N544" s="72">
        <f t="shared" si="70"/>
        <v>0.33259999999999995</v>
      </c>
      <c r="O544" s="72">
        <f t="shared" si="70"/>
        <v>0.23569999999999999</v>
      </c>
      <c r="P544" s="72">
        <f t="shared" si="70"/>
        <v>0.2034</v>
      </c>
      <c r="Q544" s="72">
        <f t="shared" si="70"/>
        <v>0.22699999999999998</v>
      </c>
      <c r="R544" s="72">
        <f t="shared" si="70"/>
        <v>0.24980000000000002</v>
      </c>
      <c r="S544" s="114">
        <f t="shared" si="65"/>
        <v>4.0397999999999996</v>
      </c>
      <c r="T544" s="71"/>
    </row>
    <row r="545" spans="1:20">
      <c r="A545" s="30">
        <f t="shared" si="68"/>
        <v>2016984</v>
      </c>
      <c r="B545" s="72">
        <v>98</v>
      </c>
      <c r="C545" s="72" t="str">
        <f>VLOOKUP(B545,mas!B:C,2,FALSE)</f>
        <v>京都府内事業所計</v>
      </c>
      <c r="D545" s="72">
        <v>2016</v>
      </c>
      <c r="E545" s="72">
        <v>4</v>
      </c>
      <c r="F545" s="72" t="str">
        <f>VLOOKUP(E545,mas!G:H,2,FALSE)</f>
        <v>Ａ重油</v>
      </c>
      <c r="G545" s="72">
        <f t="shared" si="69"/>
        <v>0</v>
      </c>
      <c r="H545" s="72">
        <f t="shared" si="70"/>
        <v>0</v>
      </c>
      <c r="I545" s="72">
        <f t="shared" si="70"/>
        <v>0</v>
      </c>
      <c r="J545" s="72">
        <f t="shared" si="70"/>
        <v>0</v>
      </c>
      <c r="K545" s="72">
        <f t="shared" si="70"/>
        <v>0</v>
      </c>
      <c r="L545" s="72">
        <f t="shared" si="70"/>
        <v>0</v>
      </c>
      <c r="M545" s="72">
        <f t="shared" si="70"/>
        <v>0</v>
      </c>
      <c r="N545" s="72">
        <f t="shared" si="70"/>
        <v>0</v>
      </c>
      <c r="O545" s="72">
        <f t="shared" si="70"/>
        <v>0</v>
      </c>
      <c r="P545" s="72">
        <f t="shared" si="70"/>
        <v>0</v>
      </c>
      <c r="Q545" s="72">
        <f t="shared" si="70"/>
        <v>0</v>
      </c>
      <c r="R545" s="72">
        <f t="shared" si="70"/>
        <v>0</v>
      </c>
      <c r="S545" s="114">
        <f t="shared" si="65"/>
        <v>0</v>
      </c>
      <c r="T545" s="71"/>
    </row>
    <row r="546" spans="1:20">
      <c r="A546" s="30">
        <f t="shared" si="68"/>
        <v>2016985</v>
      </c>
      <c r="B546" s="72">
        <v>98</v>
      </c>
      <c r="C546" s="72" t="str">
        <f>VLOOKUP(B546,mas!B:C,2,FALSE)</f>
        <v>京都府内事業所計</v>
      </c>
      <c r="D546" s="72">
        <v>2016</v>
      </c>
      <c r="E546" s="72">
        <v>5</v>
      </c>
      <c r="F546" s="72" t="str">
        <f>VLOOKUP(E546,mas!G:H,2,FALSE)</f>
        <v>液化石油ガス（LPG)</v>
      </c>
      <c r="G546" s="72">
        <f t="shared" si="69"/>
        <v>2.2628999999999997</v>
      </c>
      <c r="H546" s="72">
        <f t="shared" si="70"/>
        <v>2.2276999999999996</v>
      </c>
      <c r="I546" s="72">
        <f t="shared" si="70"/>
        <v>3.6355</v>
      </c>
      <c r="J546" s="72">
        <f t="shared" si="70"/>
        <v>4.7115999999999998</v>
      </c>
      <c r="K546" s="72">
        <f t="shared" si="70"/>
        <v>5.5165999999999995</v>
      </c>
      <c r="L546" s="72">
        <f t="shared" si="70"/>
        <v>5.0719000000000003</v>
      </c>
      <c r="M546" s="72">
        <f t="shared" si="70"/>
        <v>3.4973000000000001</v>
      </c>
      <c r="N546" s="72">
        <f t="shared" si="70"/>
        <v>2.2639999999999993</v>
      </c>
      <c r="O546" s="72">
        <f t="shared" si="70"/>
        <v>3.2986</v>
      </c>
      <c r="P546" s="72">
        <f t="shared" si="70"/>
        <v>3.7755000000000001</v>
      </c>
      <c r="Q546" s="72">
        <f t="shared" si="70"/>
        <v>4.3154000000000003</v>
      </c>
      <c r="R546" s="72">
        <f t="shared" si="70"/>
        <v>3.1412</v>
      </c>
      <c r="S546" s="114">
        <f t="shared" si="65"/>
        <v>43.718199999999996</v>
      </c>
      <c r="T546" s="71"/>
    </row>
    <row r="547" spans="1:20">
      <c r="A547" s="30">
        <f t="shared" si="68"/>
        <v>2016986</v>
      </c>
      <c r="B547" s="72">
        <v>98</v>
      </c>
      <c r="C547" s="72" t="str">
        <f>VLOOKUP(B547,mas!B:C,2,FALSE)</f>
        <v>京都府内事業所計</v>
      </c>
      <c r="D547" s="72">
        <v>2016</v>
      </c>
      <c r="E547" s="72">
        <v>6</v>
      </c>
      <c r="F547" s="72" t="str">
        <f>VLOOKUP(E547,mas!G:H,2,FALSE)</f>
        <v>都市ガス（13A）</v>
      </c>
      <c r="G547" s="72">
        <f t="shared" si="69"/>
        <v>0</v>
      </c>
      <c r="H547" s="72">
        <f t="shared" si="70"/>
        <v>0</v>
      </c>
      <c r="I547" s="72">
        <f t="shared" si="70"/>
        <v>0</v>
      </c>
      <c r="J547" s="72">
        <f t="shared" si="70"/>
        <v>0</v>
      </c>
      <c r="K547" s="72">
        <f t="shared" si="70"/>
        <v>0</v>
      </c>
      <c r="L547" s="72">
        <f t="shared" si="70"/>
        <v>0</v>
      </c>
      <c r="M547" s="72">
        <f t="shared" si="70"/>
        <v>0</v>
      </c>
      <c r="N547" s="72">
        <f t="shared" si="70"/>
        <v>0</v>
      </c>
      <c r="O547" s="72">
        <f t="shared" si="70"/>
        <v>0</v>
      </c>
      <c r="P547" s="72">
        <f t="shared" si="70"/>
        <v>0</v>
      </c>
      <c r="Q547" s="72">
        <f t="shared" si="70"/>
        <v>0</v>
      </c>
      <c r="R547" s="72">
        <f t="shared" si="70"/>
        <v>0</v>
      </c>
      <c r="S547" s="114">
        <f t="shared" si="65"/>
        <v>0</v>
      </c>
      <c r="T547" s="71"/>
    </row>
    <row r="548" spans="1:20">
      <c r="A548" s="30">
        <f t="shared" si="68"/>
        <v>2016987</v>
      </c>
      <c r="B548" s="72">
        <v>98</v>
      </c>
      <c r="C548" s="72" t="str">
        <f>VLOOKUP(B548,mas!B:C,2,FALSE)</f>
        <v>京都府内事業所計</v>
      </c>
      <c r="D548" s="72">
        <v>2016</v>
      </c>
      <c r="E548" s="72">
        <v>7</v>
      </c>
      <c r="F548" s="72" t="str">
        <f>VLOOKUP(E548,mas!G:H,2,FALSE)</f>
        <v>電　力</v>
      </c>
      <c r="G548" s="72">
        <f t="shared" si="69"/>
        <v>71.066000000000017</v>
      </c>
      <c r="H548" s="72">
        <f t="shared" si="70"/>
        <v>63.838000000000001</v>
      </c>
      <c r="I548" s="72">
        <f t="shared" si="70"/>
        <v>71.534000000000006</v>
      </c>
      <c r="J548" s="72">
        <f t="shared" si="70"/>
        <v>78.27600000000001</v>
      </c>
      <c r="K548" s="72">
        <f t="shared" si="70"/>
        <v>82.435000000000002</v>
      </c>
      <c r="L548" s="72">
        <f t="shared" si="70"/>
        <v>73.548000000000016</v>
      </c>
      <c r="M548" s="72">
        <f t="shared" si="70"/>
        <v>68.724000000000004</v>
      </c>
      <c r="N548" s="72">
        <f t="shared" si="70"/>
        <v>73.551999999999992</v>
      </c>
      <c r="O548" s="72">
        <f t="shared" si="70"/>
        <v>83.271999999999991</v>
      </c>
      <c r="P548" s="72">
        <f t="shared" si="70"/>
        <v>90.024999999999991</v>
      </c>
      <c r="Q548" s="72">
        <f t="shared" si="70"/>
        <v>82.648999999999987</v>
      </c>
      <c r="R548" s="72">
        <f t="shared" si="70"/>
        <v>80.872000000000014</v>
      </c>
      <c r="S548" s="114">
        <f t="shared" si="65"/>
        <v>919.79100000000017</v>
      </c>
      <c r="T548" s="71"/>
    </row>
    <row r="549" spans="1:20">
      <c r="A549" s="30">
        <f t="shared" si="68"/>
        <v>2016991</v>
      </c>
      <c r="B549" s="72">
        <v>99</v>
      </c>
      <c r="C549" s="72" t="str">
        <f>VLOOKUP(B549,mas!B:C,2,FALSE)</f>
        <v>京都保健会（市＋府）</v>
      </c>
      <c r="D549" s="72">
        <v>2016</v>
      </c>
      <c r="E549" s="72">
        <v>1</v>
      </c>
      <c r="F549" s="72" t="str">
        <f>VLOOKUP(E549,mas!G:H,2,FALSE)</f>
        <v>揮発油（ガソリン）</v>
      </c>
      <c r="G549" s="72">
        <f>G535+G542</f>
        <v>4.2247999999999992</v>
      </c>
      <c r="H549" s="72">
        <f t="shared" ref="H549:R549" si="71">H535+H542</f>
        <v>4.3799000000000001</v>
      </c>
      <c r="I549" s="72">
        <f t="shared" si="71"/>
        <v>4.7081</v>
      </c>
      <c r="J549" s="72">
        <f t="shared" si="71"/>
        <v>5.2355</v>
      </c>
      <c r="K549" s="72">
        <f>K535+K542</f>
        <v>5.4336000000000002</v>
      </c>
      <c r="L549" s="72">
        <f t="shared" si="71"/>
        <v>4.4573999999999998</v>
      </c>
      <c r="M549" s="72">
        <f t="shared" si="71"/>
        <v>4.2081999999999997</v>
      </c>
      <c r="N549" s="72">
        <f t="shared" si="71"/>
        <v>4.1782000000000004</v>
      </c>
      <c r="O549" s="72">
        <f t="shared" si="71"/>
        <v>4.4032999999999998</v>
      </c>
      <c r="P549" s="72">
        <f t="shared" si="71"/>
        <v>3.9969000000000001</v>
      </c>
      <c r="Q549" s="72">
        <f t="shared" si="71"/>
        <v>4.5411999999999999</v>
      </c>
      <c r="R549" s="72">
        <f t="shared" si="71"/>
        <v>4.4688000000000008</v>
      </c>
      <c r="S549" s="114">
        <f t="shared" si="65"/>
        <v>54.235900000000001</v>
      </c>
      <c r="T549" s="71"/>
    </row>
    <row r="550" spans="1:20">
      <c r="A550" s="30">
        <f t="shared" si="68"/>
        <v>2016992</v>
      </c>
      <c r="B550" s="72">
        <v>99</v>
      </c>
      <c r="C550" s="72" t="str">
        <f>VLOOKUP(B550,mas!B:C,2,FALSE)</f>
        <v>京都保健会（市＋府）</v>
      </c>
      <c r="D550" s="72">
        <v>2016</v>
      </c>
      <c r="E550" s="72">
        <v>2</v>
      </c>
      <c r="F550" s="72" t="str">
        <f>VLOOKUP(E550,mas!G:H,2,FALSE)</f>
        <v>灯　油</v>
      </c>
      <c r="G550" s="72">
        <f t="shared" ref="G550:R550" si="72">G536+G543</f>
        <v>0.248</v>
      </c>
      <c r="H550" s="72">
        <f t="shared" si="72"/>
        <v>0</v>
      </c>
      <c r="I550" s="72">
        <f t="shared" si="72"/>
        <v>0.22</v>
      </c>
      <c r="J550" s="72">
        <f t="shared" si="72"/>
        <v>0.54</v>
      </c>
      <c r="K550" s="72">
        <f t="shared" si="72"/>
        <v>0.72</v>
      </c>
      <c r="L550" s="72">
        <f t="shared" si="72"/>
        <v>0.2</v>
      </c>
      <c r="M550" s="72">
        <f t="shared" si="72"/>
        <v>0.216</v>
      </c>
      <c r="N550" s="72">
        <f t="shared" si="72"/>
        <v>0.6</v>
      </c>
      <c r="O550" s="72">
        <f t="shared" si="72"/>
        <v>1.0820000000000001</v>
      </c>
      <c r="P550" s="72">
        <f t="shared" si="72"/>
        <v>1.5609999999999999</v>
      </c>
      <c r="Q550" s="72">
        <f t="shared" si="72"/>
        <v>1.6430000000000002</v>
      </c>
      <c r="R550" s="72">
        <f t="shared" si="72"/>
        <v>1.1739999999999999</v>
      </c>
      <c r="S550" s="114">
        <f t="shared" si="65"/>
        <v>8.2040000000000006</v>
      </c>
      <c r="T550" s="71"/>
    </row>
    <row r="551" spans="1:20">
      <c r="A551" s="30">
        <f t="shared" si="68"/>
        <v>2016993</v>
      </c>
      <c r="B551" s="72">
        <v>99</v>
      </c>
      <c r="C551" s="72" t="str">
        <f>VLOOKUP(B551,mas!B:C,2,FALSE)</f>
        <v>京都保健会（市＋府）</v>
      </c>
      <c r="D551" s="72">
        <v>2016</v>
      </c>
      <c r="E551" s="72">
        <v>3</v>
      </c>
      <c r="F551" s="72" t="str">
        <f>VLOOKUP(E551,mas!G:H,2,FALSE)</f>
        <v>軽　油</v>
      </c>
      <c r="G551" s="72">
        <f t="shared" ref="G551:R551" si="73">G537+G544</f>
        <v>0.32520000000000004</v>
      </c>
      <c r="H551" s="72">
        <f t="shared" si="73"/>
        <v>0.875</v>
      </c>
      <c r="I551" s="72">
        <f t="shared" si="73"/>
        <v>0.32169999999999999</v>
      </c>
      <c r="J551" s="72">
        <f t="shared" si="73"/>
        <v>0.36120000000000002</v>
      </c>
      <c r="K551" s="72">
        <f t="shared" si="73"/>
        <v>0.28559999999999997</v>
      </c>
      <c r="L551" s="72">
        <f t="shared" si="73"/>
        <v>0.3377</v>
      </c>
      <c r="M551" s="72">
        <f t="shared" si="73"/>
        <v>0.28490000000000004</v>
      </c>
      <c r="N551" s="72">
        <f t="shared" si="73"/>
        <v>0.33259999999999995</v>
      </c>
      <c r="O551" s="72">
        <f t="shared" si="73"/>
        <v>0.23569999999999999</v>
      </c>
      <c r="P551" s="72">
        <f t="shared" si="73"/>
        <v>0.2034</v>
      </c>
      <c r="Q551" s="72">
        <f t="shared" si="73"/>
        <v>0.22699999999999998</v>
      </c>
      <c r="R551" s="72">
        <f t="shared" si="73"/>
        <v>0.24980000000000002</v>
      </c>
      <c r="S551" s="114">
        <f t="shared" si="65"/>
        <v>4.0397999999999996</v>
      </c>
      <c r="T551" s="71"/>
    </row>
    <row r="552" spans="1:20">
      <c r="A552" s="30">
        <f t="shared" si="68"/>
        <v>2016994</v>
      </c>
      <c r="B552" s="72">
        <v>99</v>
      </c>
      <c r="C552" s="72" t="str">
        <f>VLOOKUP(B552,mas!B:C,2,FALSE)</f>
        <v>京都保健会（市＋府）</v>
      </c>
      <c r="D552" s="72">
        <v>2016</v>
      </c>
      <c r="E552" s="72">
        <v>4</v>
      </c>
      <c r="F552" s="72" t="str">
        <f>VLOOKUP(E552,mas!G:H,2,FALSE)</f>
        <v>Ａ重油</v>
      </c>
      <c r="G552" s="72">
        <f t="shared" ref="G552:R552" si="74">G538+G545</f>
        <v>0</v>
      </c>
      <c r="H552" s="72">
        <f t="shared" si="74"/>
        <v>0</v>
      </c>
      <c r="I552" s="72">
        <f t="shared" si="74"/>
        <v>0</v>
      </c>
      <c r="J552" s="72">
        <f t="shared" si="74"/>
        <v>0</v>
      </c>
      <c r="K552" s="72">
        <f t="shared" si="74"/>
        <v>0</v>
      </c>
      <c r="L552" s="72">
        <f t="shared" si="74"/>
        <v>0</v>
      </c>
      <c r="M552" s="72">
        <f t="shared" si="74"/>
        <v>0</v>
      </c>
      <c r="N552" s="72">
        <f t="shared" si="74"/>
        <v>0</v>
      </c>
      <c r="O552" s="72">
        <f t="shared" si="74"/>
        <v>0</v>
      </c>
      <c r="P552" s="72">
        <f t="shared" si="74"/>
        <v>0</v>
      </c>
      <c r="Q552" s="72">
        <f t="shared" si="74"/>
        <v>0</v>
      </c>
      <c r="R552" s="72">
        <f t="shared" si="74"/>
        <v>0</v>
      </c>
      <c r="S552" s="114">
        <f t="shared" si="65"/>
        <v>0</v>
      </c>
      <c r="T552" s="71"/>
    </row>
    <row r="553" spans="1:20">
      <c r="A553" s="30">
        <f t="shared" si="68"/>
        <v>2016995</v>
      </c>
      <c r="B553" s="72">
        <v>99</v>
      </c>
      <c r="C553" s="72" t="str">
        <f>VLOOKUP(B553,mas!B:C,2,FALSE)</f>
        <v>京都保健会（市＋府）</v>
      </c>
      <c r="D553" s="72">
        <v>2016</v>
      </c>
      <c r="E553" s="72">
        <v>5</v>
      </c>
      <c r="F553" s="72" t="str">
        <f>VLOOKUP(E553,mas!G:H,2,FALSE)</f>
        <v>液化石油ガス（LPG)</v>
      </c>
      <c r="G553" s="72">
        <f t="shared" ref="G553:R553" si="75">G539+G546</f>
        <v>2.2628999999999997</v>
      </c>
      <c r="H553" s="72">
        <f t="shared" si="75"/>
        <v>2.2276999999999996</v>
      </c>
      <c r="I553" s="72">
        <f t="shared" si="75"/>
        <v>3.6355</v>
      </c>
      <c r="J553" s="72">
        <f t="shared" si="75"/>
        <v>4.7115999999999998</v>
      </c>
      <c r="K553" s="72">
        <f t="shared" si="75"/>
        <v>5.5165999999999995</v>
      </c>
      <c r="L553" s="72">
        <f t="shared" si="75"/>
        <v>5.0719000000000003</v>
      </c>
      <c r="M553" s="72">
        <f t="shared" si="75"/>
        <v>3.4973000000000001</v>
      </c>
      <c r="N553" s="72">
        <f t="shared" si="75"/>
        <v>2.2639999999999993</v>
      </c>
      <c r="O553" s="72">
        <f t="shared" si="75"/>
        <v>3.2986</v>
      </c>
      <c r="P553" s="72">
        <f t="shared" si="75"/>
        <v>3.7755000000000001</v>
      </c>
      <c r="Q553" s="72">
        <f t="shared" si="75"/>
        <v>4.3154000000000003</v>
      </c>
      <c r="R553" s="72">
        <f t="shared" si="75"/>
        <v>3.1412</v>
      </c>
      <c r="S553" s="114">
        <f t="shared" si="65"/>
        <v>43.718199999999996</v>
      </c>
      <c r="T553" s="71"/>
    </row>
    <row r="554" spans="1:20">
      <c r="A554" s="30">
        <f t="shared" si="68"/>
        <v>2016996</v>
      </c>
      <c r="B554" s="72">
        <v>99</v>
      </c>
      <c r="C554" s="72" t="str">
        <f>VLOOKUP(B554,mas!B:C,2,FALSE)</f>
        <v>京都保健会（市＋府）</v>
      </c>
      <c r="D554" s="72">
        <v>2016</v>
      </c>
      <c r="E554" s="72">
        <v>6</v>
      </c>
      <c r="F554" s="72" t="str">
        <f>VLOOKUP(E554,mas!G:H,2,FALSE)</f>
        <v>都市ガス（13A）</v>
      </c>
      <c r="G554" s="72">
        <f t="shared" ref="G554:R554" si="76">G540+G547</f>
        <v>25.212</v>
      </c>
      <c r="H554" s="72">
        <f t="shared" si="76"/>
        <v>31.644000000000002</v>
      </c>
      <c r="I554" s="72">
        <f t="shared" si="76"/>
        <v>41.977000000000004</v>
      </c>
      <c r="J554" s="72">
        <f t="shared" si="76"/>
        <v>59.295999999999999</v>
      </c>
      <c r="K554" s="72">
        <f>K540+K547</f>
        <v>66.231000000000009</v>
      </c>
      <c r="L554" s="72">
        <f t="shared" si="76"/>
        <v>53.402000000000001</v>
      </c>
      <c r="M554" s="72">
        <f t="shared" si="76"/>
        <v>32.683000000000007</v>
      </c>
      <c r="N554" s="72">
        <f t="shared" si="76"/>
        <v>28.896999999999995</v>
      </c>
      <c r="O554" s="72">
        <f t="shared" si="76"/>
        <v>44.890999999999991</v>
      </c>
      <c r="P554" s="72">
        <f t="shared" si="76"/>
        <v>58.428000000000011</v>
      </c>
      <c r="Q554" s="72">
        <f t="shared" si="76"/>
        <v>55.896000000000001</v>
      </c>
      <c r="R554" s="72">
        <f t="shared" si="76"/>
        <v>49.753999999999998</v>
      </c>
      <c r="S554" s="114">
        <f t="shared" si="65"/>
        <v>548.31099999999992</v>
      </c>
      <c r="T554" s="71"/>
    </row>
    <row r="555" spans="1:20">
      <c r="A555" s="30">
        <f t="shared" si="68"/>
        <v>2016997</v>
      </c>
      <c r="B555" s="72">
        <v>99</v>
      </c>
      <c r="C555" s="72" t="str">
        <f>VLOOKUP(B555,mas!B:C,2,FALSE)</f>
        <v>京都保健会（市＋府）</v>
      </c>
      <c r="D555" s="30">
        <v>2016</v>
      </c>
      <c r="E555" s="30">
        <v>7</v>
      </c>
      <c r="F555" s="30" t="str">
        <f>VLOOKUP(E555,mas!G:H,2,FALSE)</f>
        <v>電　力</v>
      </c>
      <c r="G555" s="72">
        <f t="shared" ref="G555:R555" si="77">G541+G548</f>
        <v>391.9670000000001</v>
      </c>
      <c r="H555" s="72">
        <f t="shared" si="77"/>
        <v>391.24200000000002</v>
      </c>
      <c r="I555" s="72">
        <f t="shared" si="77"/>
        <v>426.23200000000003</v>
      </c>
      <c r="J555" s="72">
        <f t="shared" si="77"/>
        <v>480.1629999999999</v>
      </c>
      <c r="K555" s="72">
        <f t="shared" si="77"/>
        <v>494.92400000000004</v>
      </c>
      <c r="L555" s="72">
        <f t="shared" si="77"/>
        <v>456.8</v>
      </c>
      <c r="M555" s="72">
        <f t="shared" si="77"/>
        <v>429.822</v>
      </c>
      <c r="N555" s="72">
        <f t="shared" si="77"/>
        <v>410.01800000000003</v>
      </c>
      <c r="O555" s="72">
        <f t="shared" si="77"/>
        <v>454.27199999999993</v>
      </c>
      <c r="P555" s="72">
        <f t="shared" si="77"/>
        <v>493.459</v>
      </c>
      <c r="Q555" s="72">
        <f t="shared" si="77"/>
        <v>458.52600000000001</v>
      </c>
      <c r="R555" s="72">
        <f t="shared" si="77"/>
        <v>456.61100000000016</v>
      </c>
      <c r="S555" s="114">
        <f t="shared" si="65"/>
        <v>5344.0360000000001</v>
      </c>
      <c r="T555" s="71"/>
    </row>
    <row r="556" spans="1:20" ht="13.5">
      <c r="A556" s="30">
        <f t="shared" si="68"/>
        <v>2017017</v>
      </c>
      <c r="B556" s="30">
        <v>1</v>
      </c>
      <c r="C556" s="30" t="str">
        <f>VLOOKUP(B556,mas!B:C,2,FALSE)</f>
        <v>保健会事務局</v>
      </c>
      <c r="D556" s="30">
        <v>2017</v>
      </c>
      <c r="E556" s="66">
        <v>7</v>
      </c>
      <c r="F556" s="30" t="str">
        <f>VLOOKUP(E556,mas!G:H,2,FALSE)</f>
        <v>電　力</v>
      </c>
      <c r="G556" s="30">
        <v>1.8220000000000001</v>
      </c>
      <c r="H556" s="30">
        <v>1.3480000000000001</v>
      </c>
      <c r="I556" s="30">
        <v>1.276</v>
      </c>
      <c r="J556" s="30">
        <v>1.54</v>
      </c>
      <c r="K556" s="30">
        <v>1.7529999999999999</v>
      </c>
      <c r="L556" s="30">
        <v>1.375</v>
      </c>
      <c r="M556" s="30">
        <v>1.274</v>
      </c>
      <c r="N556" s="30">
        <v>1.421</v>
      </c>
      <c r="O556" s="30">
        <v>1.764</v>
      </c>
      <c r="P556" s="30">
        <v>2.407</v>
      </c>
      <c r="Q556" s="30">
        <v>2.3719999999999999</v>
      </c>
      <c r="R556" s="30">
        <v>1.8640000000000001</v>
      </c>
      <c r="S556" s="114">
        <f t="shared" si="65"/>
        <v>20.216000000000001</v>
      </c>
      <c r="T556" s="71"/>
    </row>
    <row r="557" spans="1:20" ht="13.5">
      <c r="A557" s="30">
        <f t="shared" si="68"/>
        <v>2017026</v>
      </c>
      <c r="B557" s="30">
        <v>2</v>
      </c>
      <c r="C557" s="30" t="str">
        <f>VLOOKUP(B557,mas!B:C,2,FALSE)</f>
        <v>近畿高等看護専門学校</v>
      </c>
      <c r="D557" s="30">
        <v>2017</v>
      </c>
      <c r="E557" s="66">
        <v>6</v>
      </c>
      <c r="F557" s="30" t="str">
        <f>VLOOKUP(E557,mas!G:H,2,FALSE)</f>
        <v>都市ガス（13A）</v>
      </c>
      <c r="G557" s="30">
        <v>0.61699999999999999</v>
      </c>
      <c r="H557" s="30">
        <v>0.17299999999999999</v>
      </c>
      <c r="I557" s="30">
        <v>0.59099999999999997</v>
      </c>
      <c r="J557" s="30">
        <v>0.92500000000000004</v>
      </c>
      <c r="K557" s="30">
        <v>0.96499999999999997</v>
      </c>
      <c r="L557" s="30">
        <v>0.97799999999999998</v>
      </c>
      <c r="M557" s="30">
        <v>0.42599999999999999</v>
      </c>
      <c r="N557" s="30">
        <v>0.34399999999999997</v>
      </c>
      <c r="O557" s="30">
        <v>0.89600000000000002</v>
      </c>
      <c r="P557" s="30">
        <v>0.89800000000000002</v>
      </c>
      <c r="Q557" s="30">
        <v>1.0960000000000001</v>
      </c>
      <c r="R557" s="30">
        <v>0.51900000000000002</v>
      </c>
      <c r="S557" s="114">
        <f t="shared" si="65"/>
        <v>8.427999999999999</v>
      </c>
      <c r="T557" s="71"/>
    </row>
    <row r="558" spans="1:20" ht="13.5">
      <c r="A558" s="30">
        <f t="shared" si="68"/>
        <v>2017027</v>
      </c>
      <c r="B558" s="30">
        <v>2</v>
      </c>
      <c r="C558" s="30" t="str">
        <f>VLOOKUP(B558,mas!B:C,2,FALSE)</f>
        <v>近畿高等看護専門学校</v>
      </c>
      <c r="D558" s="30">
        <v>2017</v>
      </c>
      <c r="E558" s="66">
        <v>7</v>
      </c>
      <c r="F558" s="30" t="str">
        <f>VLOOKUP(E558,mas!G:H,2,FALSE)</f>
        <v>電　力</v>
      </c>
      <c r="G558" s="30">
        <v>4.5510000000000002</v>
      </c>
      <c r="H558" s="30">
        <v>4.2060000000000004</v>
      </c>
      <c r="I558" s="30">
        <v>4.6349999999999998</v>
      </c>
      <c r="J558" s="30">
        <v>5.2670000000000003</v>
      </c>
      <c r="K558" s="30">
        <v>4.7309999999999999</v>
      </c>
      <c r="L558" s="30">
        <v>4.9379999999999997</v>
      </c>
      <c r="M558" s="30">
        <v>5.1349999999999998</v>
      </c>
      <c r="N558" s="30">
        <v>4.9450000000000003</v>
      </c>
      <c r="O558" s="30">
        <v>5.141</v>
      </c>
      <c r="P558" s="30">
        <v>5.4080000000000004</v>
      </c>
      <c r="Q558" s="30">
        <v>4.9770000000000003</v>
      </c>
      <c r="R558" s="30">
        <v>4.593</v>
      </c>
      <c r="S558" s="114">
        <f t="shared" si="65"/>
        <v>58.527000000000001</v>
      </c>
      <c r="T558" s="71"/>
    </row>
    <row r="559" spans="1:20" ht="13.5">
      <c r="A559" s="30">
        <f t="shared" si="68"/>
        <v>2017116</v>
      </c>
      <c r="B559" s="30">
        <v>11</v>
      </c>
      <c r="C559" s="30" t="str">
        <f>VLOOKUP(B559,mas!B:C,2,FALSE)</f>
        <v>京都民医連中央病院</v>
      </c>
      <c r="D559" s="30">
        <v>2017</v>
      </c>
      <c r="E559" s="66">
        <v>6</v>
      </c>
      <c r="F559" s="30" t="str">
        <f>VLOOKUP(E559,mas!G:H,2,FALSE)</f>
        <v>都市ガス（13A）</v>
      </c>
      <c r="G559" s="30">
        <v>18.494</v>
      </c>
      <c r="H559" s="30">
        <v>23.923999999999999</v>
      </c>
      <c r="I559" s="30">
        <v>29.113</v>
      </c>
      <c r="J559" s="30">
        <v>46.801000000000002</v>
      </c>
      <c r="K559" s="30">
        <v>47.2</v>
      </c>
      <c r="L559" s="30">
        <v>31.14</v>
      </c>
      <c r="M559" s="30">
        <v>19.771999999999998</v>
      </c>
      <c r="N559" s="30">
        <v>24.481999999999999</v>
      </c>
      <c r="O559" s="30">
        <v>40.360999999999997</v>
      </c>
      <c r="P559" s="30">
        <v>45.104999999999997</v>
      </c>
      <c r="Q559" s="30">
        <v>39.69</v>
      </c>
      <c r="R559" s="30">
        <v>26.728999999999999</v>
      </c>
      <c r="S559" s="114">
        <f t="shared" si="65"/>
        <v>392.81100000000004</v>
      </c>
      <c r="T559" s="71"/>
    </row>
    <row r="560" spans="1:20" ht="13.5">
      <c r="A560" s="30">
        <f t="shared" si="68"/>
        <v>2017117</v>
      </c>
      <c r="B560" s="30">
        <v>11</v>
      </c>
      <c r="C560" s="30" t="str">
        <f>VLOOKUP(B560,mas!B:C,2,FALSE)</f>
        <v>京都民医連中央病院</v>
      </c>
      <c r="D560" s="30">
        <v>2017</v>
      </c>
      <c r="E560" s="66">
        <v>7</v>
      </c>
      <c r="F560" s="30" t="str">
        <f>VLOOKUP(E560,mas!G:H,2,FALSE)</f>
        <v>電　力</v>
      </c>
      <c r="G560" s="30">
        <v>216.12100000000001</v>
      </c>
      <c r="H560" s="30">
        <v>227.68799999999999</v>
      </c>
      <c r="I560" s="30">
        <v>237.01900000000001</v>
      </c>
      <c r="J560" s="30">
        <v>283.28300000000002</v>
      </c>
      <c r="K560" s="30">
        <v>288.505</v>
      </c>
      <c r="L560" s="30">
        <v>247.35900000000001</v>
      </c>
      <c r="M560" s="30">
        <v>238.46700000000001</v>
      </c>
      <c r="N560" s="30">
        <v>230.74799999999999</v>
      </c>
      <c r="O560" s="30">
        <v>264.57</v>
      </c>
      <c r="P560" s="30">
        <v>273.44099999999997</v>
      </c>
      <c r="Q560" s="30">
        <v>251.71199999999999</v>
      </c>
      <c r="R560" s="30">
        <v>244.27199999999999</v>
      </c>
      <c r="S560" s="114">
        <f t="shared" si="65"/>
        <v>3003.1849999999999</v>
      </c>
      <c r="T560" s="71"/>
    </row>
    <row r="561" spans="1:20" ht="13.5">
      <c r="A561" s="30">
        <f t="shared" si="68"/>
        <v>2017141</v>
      </c>
      <c r="B561" s="30">
        <v>14</v>
      </c>
      <c r="C561" s="30" t="str">
        <f>VLOOKUP(B561,mas!B:C,2,FALSE)</f>
        <v>春日診療所</v>
      </c>
      <c r="D561" s="30">
        <v>2017</v>
      </c>
      <c r="E561" s="66">
        <v>1</v>
      </c>
      <c r="F561" s="30" t="str">
        <f>VLOOKUP(E561,mas!G:H,2,FALSE)</f>
        <v>揮発油（ガソリン）</v>
      </c>
      <c r="G561" s="30">
        <v>5.8000000000000003E-2</v>
      </c>
      <c r="H561" s="30">
        <v>8.1000000000000003E-2</v>
      </c>
      <c r="I561" s="30">
        <v>0.05</v>
      </c>
      <c r="J561" s="30">
        <v>5.0999999999999997E-2</v>
      </c>
      <c r="K561" s="30">
        <v>5.6000000000000001E-2</v>
      </c>
      <c r="L561" s="30">
        <v>3.2000000000000001E-2</v>
      </c>
      <c r="M561" s="30">
        <v>7.6999999999999999E-2</v>
      </c>
      <c r="N561" s="30">
        <v>0.06</v>
      </c>
      <c r="O561" s="30">
        <v>7.0999999999999994E-2</v>
      </c>
      <c r="P561" s="30">
        <v>8.5000000000000006E-2</v>
      </c>
      <c r="Q561" s="30">
        <v>5.7000000000000002E-2</v>
      </c>
      <c r="R561" s="30">
        <v>7.1999999999999995E-2</v>
      </c>
      <c r="S561" s="114">
        <f t="shared" si="65"/>
        <v>0.74999999999999989</v>
      </c>
      <c r="T561" s="71"/>
    </row>
    <row r="562" spans="1:20" ht="13.5">
      <c r="A562" s="30">
        <f t="shared" si="68"/>
        <v>2017146</v>
      </c>
      <c r="B562" s="30">
        <v>14</v>
      </c>
      <c r="C562" s="30" t="str">
        <f>VLOOKUP(B562,mas!B:C,2,FALSE)</f>
        <v>春日診療所</v>
      </c>
      <c r="D562" s="30">
        <v>2017</v>
      </c>
      <c r="E562" s="66">
        <v>6</v>
      </c>
      <c r="F562" s="30" t="str">
        <f>VLOOKUP(E562,mas!G:H,2,FALSE)</f>
        <v>都市ガス（13A）</v>
      </c>
      <c r="G562" s="30">
        <v>0.16900000000000001</v>
      </c>
      <c r="H562" s="30">
        <v>0.34</v>
      </c>
      <c r="I562" s="30">
        <v>0.68300000000000005</v>
      </c>
      <c r="J562" s="30">
        <v>0.1095</v>
      </c>
      <c r="K562" s="30">
        <v>1.1459999999999999</v>
      </c>
      <c r="L562" s="30">
        <v>0.53200000000000003</v>
      </c>
      <c r="M562" s="30">
        <v>0.25700000000000001</v>
      </c>
      <c r="N562" s="30">
        <v>1.0129999999999999</v>
      </c>
      <c r="O562" s="30">
        <v>1.2569999999999999</v>
      </c>
      <c r="P562" s="30">
        <v>1.2709999999999999</v>
      </c>
      <c r="Q562" s="30">
        <v>1.137</v>
      </c>
      <c r="R562" s="30">
        <v>0.48699999999999999</v>
      </c>
      <c r="S562" s="114">
        <f t="shared" si="65"/>
        <v>8.4014999999999986</v>
      </c>
      <c r="T562" s="71"/>
    </row>
    <row r="563" spans="1:20" ht="13.5">
      <c r="A563" s="30">
        <f t="shared" si="68"/>
        <v>2017147</v>
      </c>
      <c r="B563" s="30">
        <v>14</v>
      </c>
      <c r="C563" s="30" t="str">
        <f>VLOOKUP(B563,mas!B:C,2,FALSE)</f>
        <v>春日診療所</v>
      </c>
      <c r="D563" s="30">
        <v>2017</v>
      </c>
      <c r="E563" s="66">
        <v>7</v>
      </c>
      <c r="F563" s="30" t="str">
        <f>VLOOKUP(E563,mas!G:H,2,FALSE)</f>
        <v>電　力</v>
      </c>
      <c r="G563" s="30">
        <v>0.48499999999999999</v>
      </c>
      <c r="H563" s="30">
        <v>0.40899999999999997</v>
      </c>
      <c r="I563" s="30">
        <v>0.42499999999999999</v>
      </c>
      <c r="J563" s="30">
        <v>0.44600000000000001</v>
      </c>
      <c r="K563" s="30">
        <v>0.46300000000000002</v>
      </c>
      <c r="L563" s="30">
        <v>0.441</v>
      </c>
      <c r="M563" s="30">
        <v>0.41799999999999998</v>
      </c>
      <c r="N563" s="30">
        <v>0.44900000000000001</v>
      </c>
      <c r="O563" s="30">
        <v>0.44600000000000001</v>
      </c>
      <c r="P563" s="30">
        <v>0.46200000000000002</v>
      </c>
      <c r="Q563" s="30">
        <v>0.503</v>
      </c>
      <c r="R563" s="30">
        <v>0.45700000000000002</v>
      </c>
      <c r="S563" s="114">
        <f t="shared" si="65"/>
        <v>5.4039999999999999</v>
      </c>
      <c r="T563" s="71"/>
    </row>
    <row r="564" spans="1:20" ht="13.5">
      <c r="A564" s="30">
        <f t="shared" si="68"/>
        <v>2017161</v>
      </c>
      <c r="B564" s="30">
        <v>16</v>
      </c>
      <c r="C564" s="30" t="e">
        <f>VLOOKUP(B564,mas!B:C,2,FALSE)</f>
        <v>#N/A</v>
      </c>
      <c r="D564" s="30">
        <v>2017</v>
      </c>
      <c r="E564" s="66">
        <v>1</v>
      </c>
      <c r="F564" s="30" t="str">
        <f>VLOOKUP(E564,mas!G:H,2,FALSE)</f>
        <v>揮発油（ガソリン）</v>
      </c>
      <c r="G564" s="30">
        <v>0.09</v>
      </c>
      <c r="H564" s="30">
        <v>0.13800000000000001</v>
      </c>
      <c r="I564" s="30">
        <v>0.1</v>
      </c>
      <c r="J564" s="30">
        <v>0.17299999999999999</v>
      </c>
      <c r="K564" s="30">
        <v>0.13600000000000001</v>
      </c>
      <c r="L564" s="30">
        <v>6.9000000000000006E-2</v>
      </c>
      <c r="M564" s="30">
        <v>0.11899999999999999</v>
      </c>
      <c r="N564" s="30">
        <v>8.6999999999999994E-2</v>
      </c>
      <c r="O564" s="30">
        <v>0.11700000000000001</v>
      </c>
      <c r="P564" s="30">
        <v>9.1999999999999998E-2</v>
      </c>
      <c r="Q564" s="30">
        <v>9.7000000000000003E-2</v>
      </c>
      <c r="R564" s="30">
        <v>7.0999999999999994E-2</v>
      </c>
      <c r="S564" s="114">
        <f t="shared" si="65"/>
        <v>1.2889999999999999</v>
      </c>
      <c r="T564" s="71"/>
    </row>
    <row r="565" spans="1:20" ht="13.5">
      <c r="A565" s="30">
        <f t="shared" si="68"/>
        <v>2017166</v>
      </c>
      <c r="B565" s="30">
        <v>16</v>
      </c>
      <c r="C565" s="30" t="e">
        <f>VLOOKUP(B565,mas!B:C,2,FALSE)</f>
        <v>#N/A</v>
      </c>
      <c r="D565" s="30">
        <v>2017</v>
      </c>
      <c r="E565" s="66">
        <v>6</v>
      </c>
      <c r="F565" s="30" t="str">
        <f>VLOOKUP(E565,mas!G:H,2,FALSE)</f>
        <v>都市ガス（13A）</v>
      </c>
      <c r="G565" s="30">
        <v>0.67200000000000004</v>
      </c>
      <c r="H565" s="30">
        <v>6.5000000000000002E-2</v>
      </c>
      <c r="I565" s="30">
        <v>0.13</v>
      </c>
      <c r="J565" s="30">
        <v>0.42599999999999999</v>
      </c>
      <c r="K565" s="30">
        <v>0.58199999999999996</v>
      </c>
      <c r="L565" s="30">
        <v>0.28299999999999997</v>
      </c>
      <c r="M565" s="30">
        <v>7.2999999999999995E-2</v>
      </c>
      <c r="N565" s="30">
        <v>0.18099999999999999</v>
      </c>
      <c r="O565" s="30">
        <v>0.36799999999999999</v>
      </c>
      <c r="P565" s="30">
        <v>0.39100000000000001</v>
      </c>
      <c r="Q565" s="30">
        <v>0.48499999999999999</v>
      </c>
      <c r="R565" s="30">
        <v>0.30599999999999999</v>
      </c>
      <c r="S565" s="114">
        <f t="shared" si="65"/>
        <v>3.9619999999999997</v>
      </c>
      <c r="T565" s="71"/>
    </row>
    <row r="566" spans="1:20" ht="13.5">
      <c r="A566" s="30">
        <f t="shared" si="68"/>
        <v>2017167</v>
      </c>
      <c r="B566" s="30">
        <v>16</v>
      </c>
      <c r="C566" s="30" t="e">
        <f>VLOOKUP(B566,mas!B:C,2,FALSE)</f>
        <v>#N/A</v>
      </c>
      <c r="D566" s="30">
        <v>2017</v>
      </c>
      <c r="E566" s="66">
        <v>7</v>
      </c>
      <c r="F566" s="30" t="str">
        <f>VLOOKUP(E566,mas!G:H,2,FALSE)</f>
        <v>電　力</v>
      </c>
      <c r="G566" s="30">
        <v>2.5310000000000001</v>
      </c>
      <c r="H566" s="30">
        <v>1.97</v>
      </c>
      <c r="I566" s="30">
        <v>1.9530000000000001</v>
      </c>
      <c r="J566" s="30">
        <v>2.3519999999999999</v>
      </c>
      <c r="K566" s="30">
        <v>2.4929999999999999</v>
      </c>
      <c r="L566" s="30">
        <v>2.6840000000000002</v>
      </c>
      <c r="M566" s="30">
        <v>1.972</v>
      </c>
      <c r="N566" s="30">
        <v>1.85</v>
      </c>
      <c r="O566" s="30">
        <v>2.1030000000000002</v>
      </c>
      <c r="P566" s="30">
        <v>2.5640000000000001</v>
      </c>
      <c r="Q566" s="30">
        <v>2.4569999999999999</v>
      </c>
      <c r="R566" s="30">
        <v>2.1720000000000002</v>
      </c>
      <c r="S566" s="114">
        <f t="shared" si="65"/>
        <v>27.101000000000003</v>
      </c>
      <c r="T566" s="71"/>
    </row>
    <row r="567" spans="1:20" ht="13.5">
      <c r="A567" s="30">
        <f t="shared" si="68"/>
        <v>2017176</v>
      </c>
      <c r="B567" s="30">
        <v>17</v>
      </c>
      <c r="C567" s="30" t="e">
        <f>VLOOKUP(B567,mas!B:C,2,FALSE)</f>
        <v>#N/A</v>
      </c>
      <c r="D567" s="30">
        <v>2017</v>
      </c>
      <c r="E567" s="66">
        <v>6</v>
      </c>
      <c r="F567" s="30" t="str">
        <f>VLOOKUP(E567,mas!G:H,2,FALSE)</f>
        <v>都市ガス（13A）</v>
      </c>
      <c r="G567" s="30">
        <v>0.39700000000000002</v>
      </c>
      <c r="H567" s="30">
        <v>0.73</v>
      </c>
      <c r="I567" s="30">
        <v>0.29699999999999999</v>
      </c>
      <c r="J567" s="30">
        <v>0.47599999999999998</v>
      </c>
      <c r="K567" s="30">
        <v>0.75700000000000001</v>
      </c>
      <c r="L567" s="30">
        <v>0.755</v>
      </c>
      <c r="M567" s="30">
        <v>0.44</v>
      </c>
      <c r="N567" s="30">
        <v>0.16</v>
      </c>
      <c r="O567" s="30">
        <v>0.36499999999999999</v>
      </c>
      <c r="P567" s="30">
        <v>0.55500000000000005</v>
      </c>
      <c r="Q567" s="30">
        <v>0.55500000000000005</v>
      </c>
      <c r="R567" s="30">
        <v>0.50900000000000001</v>
      </c>
      <c r="S567" s="114">
        <f t="shared" si="65"/>
        <v>5.9959999999999996</v>
      </c>
      <c r="T567" s="71"/>
    </row>
    <row r="568" spans="1:20" ht="13.5">
      <c r="A568" s="30">
        <f t="shared" si="68"/>
        <v>2017177</v>
      </c>
      <c r="B568" s="30">
        <v>17</v>
      </c>
      <c r="C568" s="30" t="e">
        <f>VLOOKUP(B568,mas!B:C,2,FALSE)</f>
        <v>#N/A</v>
      </c>
      <c r="D568" s="30">
        <v>2017</v>
      </c>
      <c r="E568" s="66">
        <v>7</v>
      </c>
      <c r="F568" s="30" t="str">
        <f>VLOOKUP(E568,mas!G:H,2,FALSE)</f>
        <v>電　力</v>
      </c>
      <c r="G568" s="30">
        <v>1.5920000000000001</v>
      </c>
      <c r="H568" s="30">
        <v>1.4119999999999999</v>
      </c>
      <c r="I568" s="30">
        <v>1.4870000000000001</v>
      </c>
      <c r="J568" s="30">
        <v>1.88</v>
      </c>
      <c r="K568" s="30">
        <v>1.8169999999999999</v>
      </c>
      <c r="L568" s="30">
        <v>1.5609999999999999</v>
      </c>
      <c r="M568" s="30">
        <v>1.5089999999999999</v>
      </c>
      <c r="N568" s="30">
        <v>1.8080000000000001</v>
      </c>
      <c r="O568" s="30">
        <v>1.7390000000000001</v>
      </c>
      <c r="P568" s="30">
        <v>1.8380000000000001</v>
      </c>
      <c r="Q568" s="30">
        <v>1.9039999999999999</v>
      </c>
      <c r="R568" s="30">
        <v>1.6220000000000001</v>
      </c>
      <c r="S568" s="114">
        <f t="shared" si="65"/>
        <v>20.169</v>
      </c>
      <c r="T568" s="71"/>
    </row>
    <row r="569" spans="1:20" ht="13.5">
      <c r="A569" s="30">
        <f t="shared" si="68"/>
        <v>2017181</v>
      </c>
      <c r="B569" s="30">
        <v>18</v>
      </c>
      <c r="C569" s="30" t="str">
        <f>VLOOKUP(B569,mas!B:C,2,FALSE)</f>
        <v>京都民医連太子道診療所</v>
      </c>
      <c r="D569" s="30">
        <v>2017</v>
      </c>
      <c r="E569" s="66">
        <v>1</v>
      </c>
      <c r="F569" s="30" t="str">
        <f>VLOOKUP(E569,mas!G:H,2,FALSE)</f>
        <v>揮発油（ガソリン）</v>
      </c>
      <c r="G569" s="30">
        <v>0.1865</v>
      </c>
      <c r="H569" s="30">
        <v>0.1852</v>
      </c>
      <c r="I569" s="30">
        <v>0.2445</v>
      </c>
      <c r="J569" s="30">
        <v>0.2515</v>
      </c>
      <c r="K569" s="30">
        <v>0.28120000000000001</v>
      </c>
      <c r="L569" s="30">
        <v>0.20200000000000001</v>
      </c>
      <c r="M569" s="30">
        <v>0.2084</v>
      </c>
      <c r="N569" s="30">
        <v>0.32969999999999999</v>
      </c>
      <c r="O569" s="30">
        <v>0.35849999999999999</v>
      </c>
      <c r="P569" s="30">
        <v>0.32529999999999998</v>
      </c>
      <c r="Q569" s="30">
        <v>0.2873</v>
      </c>
      <c r="R569" s="30">
        <v>0.31590000000000001</v>
      </c>
      <c r="S569" s="114">
        <f t="shared" si="65"/>
        <v>3.1760000000000002</v>
      </c>
      <c r="T569" s="71"/>
    </row>
    <row r="570" spans="1:20" ht="13.5">
      <c r="A570" s="30">
        <f t="shared" si="68"/>
        <v>2017186</v>
      </c>
      <c r="B570" s="30">
        <v>18</v>
      </c>
      <c r="C570" s="30" t="str">
        <f>VLOOKUP(B570,mas!B:C,2,FALSE)</f>
        <v>京都民医連太子道診療所</v>
      </c>
      <c r="D570" s="30">
        <v>2017</v>
      </c>
      <c r="E570" s="66">
        <v>6</v>
      </c>
      <c r="F570" s="30" t="str">
        <f>VLOOKUP(E570,mas!G:H,2,FALSE)</f>
        <v>都市ガス（13A）</v>
      </c>
      <c r="G570" s="30">
        <v>0.83499999999999996</v>
      </c>
      <c r="H570" s="30">
        <v>1.6259999999999999</v>
      </c>
      <c r="I570" s="30">
        <v>4.4169999999999998</v>
      </c>
      <c r="J570" s="30">
        <v>5.7549999999999999</v>
      </c>
      <c r="K570" s="30">
        <v>6.7779999999999996</v>
      </c>
      <c r="L570" s="30">
        <v>5.2060000000000004</v>
      </c>
      <c r="M570" s="30">
        <v>2.5409999999999999</v>
      </c>
      <c r="N570" s="30">
        <v>1.022</v>
      </c>
      <c r="O570" s="30">
        <v>3.4289999999999998</v>
      </c>
      <c r="P570" s="30">
        <v>3.8260000000000001</v>
      </c>
      <c r="Q570" s="30">
        <v>4.9850000000000003</v>
      </c>
      <c r="R570" s="30">
        <v>1.996</v>
      </c>
      <c r="S570" s="114">
        <f t="shared" si="65"/>
        <v>42.415999999999997</v>
      </c>
      <c r="T570" s="71"/>
    </row>
    <row r="571" spans="1:20" ht="13.5">
      <c r="A571" s="30">
        <f t="shared" si="68"/>
        <v>2017187</v>
      </c>
      <c r="B571" s="30">
        <v>18</v>
      </c>
      <c r="C571" s="30" t="str">
        <f>VLOOKUP(B571,mas!B:C,2,FALSE)</f>
        <v>京都民医連太子道診療所</v>
      </c>
      <c r="D571" s="30">
        <v>2017</v>
      </c>
      <c r="E571" s="66">
        <v>7</v>
      </c>
      <c r="F571" s="30" t="str">
        <f>VLOOKUP(E571,mas!G:H,2,FALSE)</f>
        <v>電　力</v>
      </c>
      <c r="G571" s="30">
        <v>21.707999999999998</v>
      </c>
      <c r="H571" s="30">
        <v>24.704000000000001</v>
      </c>
      <c r="I571" s="30">
        <v>27.512</v>
      </c>
      <c r="J571" s="30">
        <v>28.402999999999999</v>
      </c>
      <c r="K571" s="30">
        <v>28.366</v>
      </c>
      <c r="L571" s="30">
        <v>22.175999999999998</v>
      </c>
      <c r="M571" s="30">
        <v>19.366</v>
      </c>
      <c r="N571" s="30">
        <v>19.001999999999999</v>
      </c>
      <c r="O571" s="30">
        <v>21.265000000000001</v>
      </c>
      <c r="P571" s="30">
        <v>22.640999999999998</v>
      </c>
      <c r="Q571" s="30">
        <v>20.609000000000002</v>
      </c>
      <c r="R571" s="30">
        <v>19.695</v>
      </c>
      <c r="S571" s="114">
        <f t="shared" si="65"/>
        <v>275.44699999999995</v>
      </c>
      <c r="T571" s="71"/>
    </row>
    <row r="572" spans="1:20" ht="13.5">
      <c r="A572" s="30">
        <f t="shared" si="68"/>
        <v>2017196</v>
      </c>
      <c r="B572" s="30">
        <v>19</v>
      </c>
      <c r="C572" s="30" t="str">
        <f>VLOOKUP(B572,mas!B:C,2,FALSE)</f>
        <v>かどの三条こども診療所</v>
      </c>
      <c r="D572" s="30">
        <v>2017</v>
      </c>
      <c r="E572" s="66">
        <v>6</v>
      </c>
      <c r="F572" s="30" t="str">
        <f>VLOOKUP(E572,mas!G:H,2,FALSE)</f>
        <v>都市ガス（13A）</v>
      </c>
      <c r="G572" s="30">
        <v>3.0000000000000001E-3</v>
      </c>
      <c r="H572" s="30">
        <v>2E-3</v>
      </c>
      <c r="I572" s="30">
        <v>2E-3</v>
      </c>
      <c r="J572" s="30">
        <v>1E-3</v>
      </c>
      <c r="K572" s="30">
        <v>1E-3</v>
      </c>
      <c r="L572" s="30">
        <v>1E-3</v>
      </c>
      <c r="M572" s="30">
        <v>1E-3</v>
      </c>
      <c r="N572" s="30">
        <v>2E-3</v>
      </c>
      <c r="O572" s="30">
        <v>2E-3</v>
      </c>
      <c r="P572" s="30">
        <v>3.0000000000000001E-3</v>
      </c>
      <c r="Q572" s="30">
        <v>2E-3</v>
      </c>
      <c r="R572" s="30">
        <v>3.0000000000000001E-3</v>
      </c>
      <c r="S572" s="114">
        <f t="shared" si="65"/>
        <v>2.3000000000000003E-2</v>
      </c>
      <c r="T572" s="71"/>
    </row>
    <row r="573" spans="1:20" ht="13.5">
      <c r="A573" s="30">
        <f t="shared" si="68"/>
        <v>2017197</v>
      </c>
      <c r="B573" s="30">
        <v>19</v>
      </c>
      <c r="C573" s="30" t="str">
        <f>VLOOKUP(B573,mas!B:C,2,FALSE)</f>
        <v>かどの三条こども診療所</v>
      </c>
      <c r="D573" s="30">
        <v>2017</v>
      </c>
      <c r="E573" s="66">
        <v>7</v>
      </c>
      <c r="F573" s="30" t="str">
        <f>VLOOKUP(E573,mas!G:H,2,FALSE)</f>
        <v>電　力</v>
      </c>
      <c r="G573" s="30">
        <v>3.31</v>
      </c>
      <c r="H573" s="30">
        <v>2.528</v>
      </c>
      <c r="I573" s="30">
        <v>2.59</v>
      </c>
      <c r="J573" s="30">
        <v>3.0430000000000001</v>
      </c>
      <c r="K573" s="30">
        <v>3.8860000000000001</v>
      </c>
      <c r="L573" s="30">
        <v>3.5550000000000002</v>
      </c>
      <c r="M573" s="30">
        <v>2.6640000000000001</v>
      </c>
      <c r="N573" s="30">
        <v>2.8090000000000002</v>
      </c>
      <c r="O573" s="30">
        <v>3.2690000000000001</v>
      </c>
      <c r="P573" s="30">
        <v>4.109</v>
      </c>
      <c r="Q573" s="30">
        <v>4.4359999999999999</v>
      </c>
      <c r="R573" s="30">
        <v>3.6160000000000001</v>
      </c>
      <c r="S573" s="114">
        <f t="shared" si="65"/>
        <v>39.815000000000005</v>
      </c>
      <c r="T573" s="71"/>
    </row>
    <row r="574" spans="1:20" ht="13.5">
      <c r="A574" s="30">
        <f t="shared" si="68"/>
        <v>2017201</v>
      </c>
      <c r="B574" s="30">
        <v>20</v>
      </c>
      <c r="C574" s="30" t="str">
        <f>VLOOKUP(B574,mas!B:C,2,FALSE)</f>
        <v>総合ケアＳＴ太秦安井</v>
      </c>
      <c r="D574" s="30">
        <v>2017</v>
      </c>
      <c r="E574" s="66">
        <v>1</v>
      </c>
      <c r="F574" s="30" t="str">
        <f>VLOOKUP(E574,mas!G:H,2,FALSE)</f>
        <v>揮発油（ガソリン）</v>
      </c>
      <c r="G574" s="30">
        <v>0.121</v>
      </c>
      <c r="H574" s="30">
        <v>8.7999999999999995E-2</v>
      </c>
      <c r="I574" s="30">
        <v>9.8000000000000004E-2</v>
      </c>
      <c r="J574" s="30">
        <v>8.5000000000000006E-2</v>
      </c>
      <c r="K574" s="30">
        <v>8.2000000000000003E-2</v>
      </c>
      <c r="L574" s="30">
        <v>9.2999999999999999E-2</v>
      </c>
      <c r="M574" s="30">
        <v>9.5000000000000001E-2</v>
      </c>
      <c r="N574" s="30">
        <v>8.6999999999999994E-2</v>
      </c>
      <c r="O574" s="30">
        <v>9.0999999999999998E-2</v>
      </c>
      <c r="P574" s="30">
        <v>9.2999999999999999E-2</v>
      </c>
      <c r="Q574" s="30">
        <v>7.9000000000000001E-2</v>
      </c>
      <c r="R574" s="30">
        <v>7.4999999999999997E-2</v>
      </c>
      <c r="S574" s="114">
        <f t="shared" si="65"/>
        <v>1.087</v>
      </c>
      <c r="T574" s="71"/>
    </row>
    <row r="575" spans="1:20" ht="13.5">
      <c r="A575" s="30">
        <f t="shared" si="68"/>
        <v>2017206</v>
      </c>
      <c r="B575" s="30">
        <v>20</v>
      </c>
      <c r="C575" s="30" t="str">
        <f>VLOOKUP(B575,mas!B:C,2,FALSE)</f>
        <v>総合ケアＳＴ太秦安井</v>
      </c>
      <c r="D575" s="30">
        <v>2017</v>
      </c>
      <c r="E575" s="66">
        <v>6</v>
      </c>
      <c r="F575" s="30" t="str">
        <f>VLOOKUP(E575,mas!G:H,2,FALSE)</f>
        <v>都市ガス（13A）</v>
      </c>
      <c r="G575" s="30">
        <v>6.0000000000000001E-3</v>
      </c>
      <c r="H575" s="30">
        <v>3.0000000000000001E-3</v>
      </c>
      <c r="I575" s="30">
        <v>1E-3</v>
      </c>
      <c r="J575" s="30">
        <v>0</v>
      </c>
      <c r="K575" s="30">
        <v>0</v>
      </c>
      <c r="L575" s="30">
        <v>0</v>
      </c>
      <c r="M575" s="30">
        <v>1E-3</v>
      </c>
      <c r="N575" s="30">
        <v>2E-3</v>
      </c>
      <c r="O575" s="30">
        <v>6.0000000000000001E-3</v>
      </c>
      <c r="P575" s="30">
        <v>8.0000000000000002E-3</v>
      </c>
      <c r="Q575" s="30">
        <v>8.9999999999999993E-3</v>
      </c>
      <c r="R575" s="30">
        <v>8.9999999999999993E-3</v>
      </c>
      <c r="S575" s="114">
        <f t="shared" si="65"/>
        <v>4.5000000000000005E-2</v>
      </c>
      <c r="T575" s="71"/>
    </row>
    <row r="576" spans="1:20" ht="13.5">
      <c r="A576" s="30">
        <f t="shared" si="68"/>
        <v>2017207</v>
      </c>
      <c r="B576" s="30">
        <v>20</v>
      </c>
      <c r="C576" s="30" t="str">
        <f>VLOOKUP(B576,mas!B:C,2,FALSE)</f>
        <v>総合ケアＳＴ太秦安井</v>
      </c>
      <c r="D576" s="30">
        <v>2017</v>
      </c>
      <c r="E576" s="66">
        <v>7</v>
      </c>
      <c r="F576" s="30" t="str">
        <f>VLOOKUP(E576,mas!G:H,2,FALSE)</f>
        <v>電　力</v>
      </c>
      <c r="G576" s="30">
        <v>2.46</v>
      </c>
      <c r="H576" s="30">
        <v>2.3769999999999998</v>
      </c>
      <c r="I576" s="30">
        <v>2.468</v>
      </c>
      <c r="J576" s="30">
        <v>3.375</v>
      </c>
      <c r="K576" s="30">
        <v>3.581</v>
      </c>
      <c r="L576" s="30">
        <v>2.629</v>
      </c>
      <c r="M576" s="30">
        <v>2.355</v>
      </c>
      <c r="N576" s="30">
        <v>2.7850000000000001</v>
      </c>
      <c r="O576" s="30">
        <v>4.2439999999999998</v>
      </c>
      <c r="P576" s="30">
        <v>4.7</v>
      </c>
      <c r="Q576" s="30">
        <v>4.09</v>
      </c>
      <c r="R576" s="30">
        <v>3.145</v>
      </c>
      <c r="S576" s="114">
        <f t="shared" si="65"/>
        <v>38.209000000000003</v>
      </c>
      <c r="T576" s="71"/>
    </row>
    <row r="577" spans="1:20" ht="13.5">
      <c r="A577" s="30">
        <f t="shared" si="68"/>
        <v>2017301</v>
      </c>
      <c r="B577" s="30">
        <v>30</v>
      </c>
      <c r="C577" s="30" t="str">
        <f>VLOOKUP(B577,mas!B:C,2,FALSE)</f>
        <v>上京診療所</v>
      </c>
      <c r="D577" s="30">
        <v>2017</v>
      </c>
      <c r="E577" s="66">
        <v>1</v>
      </c>
      <c r="F577" s="30" t="str">
        <f>VLOOKUP(E577,mas!G:H,2,FALSE)</f>
        <v>揮発油（ガソリン）</v>
      </c>
      <c r="G577" s="30">
        <v>0.159</v>
      </c>
      <c r="H577" s="30">
        <v>0.122</v>
      </c>
      <c r="I577" s="30">
        <v>0.17599999999999999</v>
      </c>
      <c r="J577" s="30">
        <v>0.22</v>
      </c>
      <c r="K577" s="30">
        <v>0.24399999999999999</v>
      </c>
      <c r="L577" s="30">
        <v>0.13300000000000001</v>
      </c>
      <c r="M577" s="30">
        <v>0.156</v>
      </c>
      <c r="N577" s="30">
        <v>0.13600000000000001</v>
      </c>
      <c r="O577" s="30">
        <v>0.161</v>
      </c>
      <c r="P577" s="30">
        <v>0.13600000000000001</v>
      </c>
      <c r="Q577" s="30">
        <v>0.13400000000000001</v>
      </c>
      <c r="R577" s="30">
        <v>0.154</v>
      </c>
      <c r="S577" s="114">
        <f t="shared" si="65"/>
        <v>1.931</v>
      </c>
      <c r="T577" s="71"/>
    </row>
    <row r="578" spans="1:20" ht="13.5">
      <c r="A578" s="30">
        <f t="shared" si="68"/>
        <v>2017306</v>
      </c>
      <c r="B578" s="30">
        <v>30</v>
      </c>
      <c r="C578" s="30" t="str">
        <f>VLOOKUP(B578,mas!B:C,2,FALSE)</f>
        <v>上京診療所</v>
      </c>
      <c r="D578" s="30">
        <v>2017</v>
      </c>
      <c r="E578" s="66">
        <v>6</v>
      </c>
      <c r="F578" s="30" t="str">
        <f>VLOOKUP(E578,mas!G:H,2,FALSE)</f>
        <v>都市ガス（13A）</v>
      </c>
      <c r="G578" s="30">
        <v>0.32300000000000001</v>
      </c>
      <c r="H578" s="30">
        <v>0.34300000000000003</v>
      </c>
      <c r="I578" s="30">
        <v>0.85799999999999998</v>
      </c>
      <c r="J578" s="30">
        <v>1.4339999999999999</v>
      </c>
      <c r="K578" s="30">
        <v>1.6970000000000001</v>
      </c>
      <c r="L578" s="30">
        <v>1.1339999999999999</v>
      </c>
      <c r="M578" s="30">
        <v>0.53100000000000003</v>
      </c>
      <c r="N578" s="30">
        <v>0.3</v>
      </c>
      <c r="O578" s="30">
        <v>0.83799999999999997</v>
      </c>
      <c r="P578" s="30">
        <v>1.0069999999999999</v>
      </c>
      <c r="Q578" s="30">
        <v>1.228</v>
      </c>
      <c r="R578" s="30">
        <v>0.54200000000000004</v>
      </c>
      <c r="S578" s="114">
        <f t="shared" si="65"/>
        <v>10.234999999999999</v>
      </c>
      <c r="T578" s="71"/>
    </row>
    <row r="579" spans="1:20" ht="13.5">
      <c r="A579" s="30">
        <f t="shared" si="68"/>
        <v>2017307</v>
      </c>
      <c r="B579" s="30">
        <v>30</v>
      </c>
      <c r="C579" s="30" t="str">
        <f>VLOOKUP(B579,mas!B:C,2,FALSE)</f>
        <v>上京診療所</v>
      </c>
      <c r="D579" s="30">
        <v>2017</v>
      </c>
      <c r="E579" s="66">
        <v>7</v>
      </c>
      <c r="F579" s="30" t="str">
        <f>VLOOKUP(E579,mas!G:H,2,FALSE)</f>
        <v>電　力</v>
      </c>
      <c r="G579" s="30">
        <v>7.7969999999999997</v>
      </c>
      <c r="H579" s="30">
        <v>7.7270000000000003</v>
      </c>
      <c r="I579" s="30">
        <v>8.1850000000000005</v>
      </c>
      <c r="J579" s="30">
        <v>8.6829999999999998</v>
      </c>
      <c r="K579" s="30">
        <v>8.64</v>
      </c>
      <c r="L579" s="30">
        <v>7.9720000000000004</v>
      </c>
      <c r="M579" s="30">
        <v>8.0920000000000005</v>
      </c>
      <c r="N579" s="30">
        <v>7.93</v>
      </c>
      <c r="O579" s="30">
        <v>8.01</v>
      </c>
      <c r="P579" s="30">
        <v>8.0809999999999995</v>
      </c>
      <c r="Q579" s="30">
        <v>7.6870000000000003</v>
      </c>
      <c r="R579" s="30">
        <v>8.0519999999999996</v>
      </c>
      <c r="S579" s="114">
        <f t="shared" si="65"/>
        <v>96.856000000000023</v>
      </c>
      <c r="T579" s="71"/>
    </row>
    <row r="580" spans="1:20" ht="13.5">
      <c r="A580" s="30">
        <f t="shared" si="68"/>
        <v>2017341</v>
      </c>
      <c r="B580" s="30">
        <v>34</v>
      </c>
      <c r="C580" s="30" t="str">
        <f>VLOOKUP(B580,mas!B:C,2,FALSE)</f>
        <v>仁和診療所</v>
      </c>
      <c r="D580" s="30">
        <v>2017</v>
      </c>
      <c r="E580" s="66">
        <v>1</v>
      </c>
      <c r="F580" s="30" t="str">
        <f>VLOOKUP(E580,mas!G:H,2,FALSE)</f>
        <v>揮発油（ガソリン）</v>
      </c>
      <c r="G580" s="30">
        <v>9.1999999999999998E-2</v>
      </c>
      <c r="H580" s="30">
        <v>0.10299999999999999</v>
      </c>
      <c r="I580" s="30">
        <v>1.6E-2</v>
      </c>
      <c r="J580" s="30">
        <v>0.13800000000000001</v>
      </c>
      <c r="K580" s="30">
        <v>0.13500000000000001</v>
      </c>
      <c r="L580" s="30">
        <v>9.4E-2</v>
      </c>
      <c r="M580" s="30">
        <v>9.4E-2</v>
      </c>
      <c r="N580" s="30">
        <v>0.105</v>
      </c>
      <c r="O580" s="30">
        <v>0.105</v>
      </c>
      <c r="P580" s="30">
        <v>0.11</v>
      </c>
      <c r="Q580" s="30">
        <v>8.8999999999999996E-2</v>
      </c>
      <c r="R580" s="30">
        <v>0.14099999999999999</v>
      </c>
      <c r="S580" s="114">
        <f t="shared" ref="S580:S643" si="78">SUM(G580:R580)</f>
        <v>1.222</v>
      </c>
      <c r="T580" s="71"/>
    </row>
    <row r="581" spans="1:20" ht="13.5">
      <c r="A581" s="30">
        <f t="shared" si="68"/>
        <v>2017342</v>
      </c>
      <c r="B581" s="30">
        <v>34</v>
      </c>
      <c r="C581" s="30" t="str">
        <f>VLOOKUP(B581,mas!B:C,2,FALSE)</f>
        <v>仁和診療所</v>
      </c>
      <c r="D581" s="30">
        <v>2017</v>
      </c>
      <c r="E581" s="66">
        <v>2</v>
      </c>
      <c r="F581" s="30" t="str">
        <f>VLOOKUP(E581,mas!G:H,2,FALSE)</f>
        <v>灯　油</v>
      </c>
      <c r="G581" s="30">
        <v>0</v>
      </c>
      <c r="H581" s="30">
        <v>0</v>
      </c>
      <c r="I581" s="30">
        <v>0</v>
      </c>
      <c r="J581" s="30">
        <v>0</v>
      </c>
      <c r="K581" s="30">
        <v>0</v>
      </c>
      <c r="L581" s="30">
        <v>0</v>
      </c>
      <c r="M581" s="30">
        <v>0</v>
      </c>
      <c r="N581" s="30">
        <v>0.21199999999999999</v>
      </c>
      <c r="O581" s="30">
        <v>0.52500000000000002</v>
      </c>
      <c r="P581" s="30">
        <v>0.50600000000000001</v>
      </c>
      <c r="Q581" s="30">
        <v>0.44800000000000001</v>
      </c>
      <c r="R581" s="30">
        <v>0.36</v>
      </c>
      <c r="S581" s="114">
        <f t="shared" si="78"/>
        <v>2.0509999999999997</v>
      </c>
      <c r="T581" s="71"/>
    </row>
    <row r="582" spans="1:20" ht="13.5">
      <c r="A582" s="30">
        <f t="shared" si="68"/>
        <v>2017346</v>
      </c>
      <c r="B582" s="30">
        <v>34</v>
      </c>
      <c r="C582" s="30" t="str">
        <f>VLOOKUP(B582,mas!B:C,2,FALSE)</f>
        <v>仁和診療所</v>
      </c>
      <c r="D582" s="30">
        <v>2017</v>
      </c>
      <c r="E582" s="66">
        <v>6</v>
      </c>
      <c r="F582" s="30" t="str">
        <f>VLOOKUP(E582,mas!G:H,2,FALSE)</f>
        <v>都市ガス（13A）</v>
      </c>
      <c r="G582" s="30">
        <v>5.3999999999999999E-2</v>
      </c>
      <c r="H582" s="30">
        <v>2.4E-2</v>
      </c>
      <c r="I582" s="30">
        <v>1.0999999999999999E-2</v>
      </c>
      <c r="J582" s="30">
        <v>7.0000000000000001E-3</v>
      </c>
      <c r="K582" s="30">
        <v>5.0000000000000001E-3</v>
      </c>
      <c r="L582" s="30">
        <v>6.0000000000000001E-3</v>
      </c>
      <c r="M582" s="30">
        <v>8.9999999999999993E-3</v>
      </c>
      <c r="N582" s="30">
        <v>2.5999999999999999E-2</v>
      </c>
      <c r="O582" s="30">
        <v>5.8999999999999997E-2</v>
      </c>
      <c r="P582" s="30">
        <v>6.8000000000000005E-2</v>
      </c>
      <c r="Q582" s="30">
        <v>9.6000000000000002E-2</v>
      </c>
      <c r="R582" s="30">
        <v>7.9000000000000001E-2</v>
      </c>
      <c r="S582" s="114">
        <f t="shared" si="78"/>
        <v>0.44400000000000001</v>
      </c>
      <c r="T582" s="71"/>
    </row>
    <row r="583" spans="1:20" ht="13.5">
      <c r="A583" s="30">
        <f t="shared" si="68"/>
        <v>2017347</v>
      </c>
      <c r="B583" s="30">
        <v>34</v>
      </c>
      <c r="C583" s="30" t="str">
        <f>VLOOKUP(B583,mas!B:C,2,FALSE)</f>
        <v>仁和診療所</v>
      </c>
      <c r="D583" s="30">
        <v>2017</v>
      </c>
      <c r="E583" s="66">
        <v>7</v>
      </c>
      <c r="F583" s="30" t="str">
        <f>VLOOKUP(E583,mas!G:H,2,FALSE)</f>
        <v>電　力</v>
      </c>
      <c r="G583" s="30">
        <v>9.3859999999999992</v>
      </c>
      <c r="H583" s="30">
        <v>6.9359999999999999</v>
      </c>
      <c r="I583" s="30">
        <v>7.9370000000000003</v>
      </c>
      <c r="J583" s="30">
        <v>9.3659999999999997</v>
      </c>
      <c r="K583" s="30">
        <v>10.772</v>
      </c>
      <c r="L583" s="30">
        <v>10.500999999999999</v>
      </c>
      <c r="M583" s="30">
        <v>6.9880000000000004</v>
      </c>
      <c r="N583" s="30">
        <v>8.6310000000000002</v>
      </c>
      <c r="O583" s="30">
        <v>11.21</v>
      </c>
      <c r="P583" s="30">
        <v>11.109</v>
      </c>
      <c r="Q583" s="30">
        <v>13.589</v>
      </c>
      <c r="R583" s="30">
        <v>9.8919999999999995</v>
      </c>
      <c r="S583" s="114">
        <f t="shared" si="78"/>
        <v>116.31699999999999</v>
      </c>
      <c r="T583" s="71"/>
    </row>
    <row r="584" spans="1:20" ht="13.5">
      <c r="A584" s="30">
        <f t="shared" si="68"/>
        <v>2017361</v>
      </c>
      <c r="B584" s="30">
        <v>36</v>
      </c>
      <c r="C584" s="30" t="str">
        <f>VLOOKUP(B584,mas!B:C,2,FALSE)</f>
        <v>上京鍼灸</v>
      </c>
      <c r="D584" s="30">
        <v>2017</v>
      </c>
      <c r="E584" s="66">
        <v>1</v>
      </c>
      <c r="F584" s="30" t="str">
        <f>VLOOKUP(E584,mas!G:H,2,FALSE)</f>
        <v>揮発油（ガソリン）</v>
      </c>
      <c r="G584" s="30">
        <v>0</v>
      </c>
      <c r="H584" s="30">
        <v>0</v>
      </c>
      <c r="I584" s="30">
        <v>0</v>
      </c>
      <c r="J584" s="30">
        <v>0</v>
      </c>
      <c r="K584" s="30">
        <v>0</v>
      </c>
      <c r="L584" s="30">
        <v>0</v>
      </c>
      <c r="M584" s="30">
        <v>0</v>
      </c>
      <c r="N584" s="30">
        <v>0</v>
      </c>
      <c r="O584" s="30">
        <v>0</v>
      </c>
      <c r="P584" s="30">
        <v>0</v>
      </c>
      <c r="Q584" s="30">
        <v>0</v>
      </c>
      <c r="R584" s="30">
        <v>0</v>
      </c>
      <c r="S584" s="114">
        <f t="shared" si="78"/>
        <v>0</v>
      </c>
      <c r="T584" s="71"/>
    </row>
    <row r="585" spans="1:20" ht="13.5">
      <c r="A585" s="30">
        <f t="shared" si="68"/>
        <v>2017411</v>
      </c>
      <c r="B585" s="30">
        <v>41</v>
      </c>
      <c r="C585" s="30" t="str">
        <f>VLOOKUP(B585,mas!B:C,2,FALSE)</f>
        <v>総合ケアＳＴわかば</v>
      </c>
      <c r="D585" s="30">
        <v>2017</v>
      </c>
      <c r="E585" s="66">
        <v>1</v>
      </c>
      <c r="F585" s="30" t="str">
        <f>VLOOKUP(E585,mas!G:H,2,FALSE)</f>
        <v>揮発油（ガソリン）</v>
      </c>
      <c r="G585" s="30">
        <v>0.32700000000000001</v>
      </c>
      <c r="H585" s="30">
        <v>0.30399999999999999</v>
      </c>
      <c r="I585" s="30">
        <v>0.36099999999999999</v>
      </c>
      <c r="J585" s="30">
        <v>0.36899999999999999</v>
      </c>
      <c r="K585" s="30">
        <v>0.35</v>
      </c>
      <c r="L585" s="30">
        <v>0.33300000000000002</v>
      </c>
      <c r="M585" s="30">
        <v>0.27</v>
      </c>
      <c r="N585" s="30">
        <v>0.36599999999999999</v>
      </c>
      <c r="O585" s="30">
        <v>0.32300000000000001</v>
      </c>
      <c r="P585" s="30">
        <v>0.27800000000000002</v>
      </c>
      <c r="Q585" s="30">
        <v>0.29499999999999998</v>
      </c>
      <c r="R585" s="30">
        <v>0.35199999999999998</v>
      </c>
      <c r="S585" s="114">
        <f t="shared" si="78"/>
        <v>3.9279999999999999</v>
      </c>
      <c r="T585" s="71"/>
    </row>
    <row r="586" spans="1:20" ht="13.5">
      <c r="A586" s="30">
        <f t="shared" si="68"/>
        <v>2017416</v>
      </c>
      <c r="B586" s="30">
        <v>41</v>
      </c>
      <c r="C586" s="30" t="str">
        <f>VLOOKUP(B586,mas!B:C,2,FALSE)</f>
        <v>総合ケアＳＴわかば</v>
      </c>
      <c r="D586" s="30">
        <v>2017</v>
      </c>
      <c r="E586" s="66">
        <v>6</v>
      </c>
      <c r="F586" s="30" t="str">
        <f>VLOOKUP(E586,mas!G:H,2,FALSE)</f>
        <v>都市ガス（13A）</v>
      </c>
      <c r="G586" s="30">
        <v>1.4590000000000001</v>
      </c>
      <c r="H586" s="30">
        <v>1.2649999999999999</v>
      </c>
      <c r="I586" s="30">
        <v>1.1850000000000001</v>
      </c>
      <c r="J586" s="30">
        <v>0.98699999999999999</v>
      </c>
      <c r="K586" s="30">
        <v>0.69499999999999995</v>
      </c>
      <c r="L586" s="30">
        <v>0.66500000000000004</v>
      </c>
      <c r="M586" s="30">
        <v>1.024</v>
      </c>
      <c r="N586" s="30">
        <v>1.3660000000000001</v>
      </c>
      <c r="O586" s="30">
        <v>1.6240000000000001</v>
      </c>
      <c r="P586" s="30">
        <v>1.4710000000000001</v>
      </c>
      <c r="Q586" s="30">
        <v>1.5009999999999999</v>
      </c>
      <c r="R586" s="30">
        <v>1.5209999999999999</v>
      </c>
      <c r="S586" s="114">
        <f t="shared" si="78"/>
        <v>14.763000000000002</v>
      </c>
      <c r="T586" s="71"/>
    </row>
    <row r="587" spans="1:20" ht="13.5">
      <c r="A587" s="30">
        <f t="shared" si="68"/>
        <v>2017417</v>
      </c>
      <c r="B587" s="30">
        <v>41</v>
      </c>
      <c r="C587" s="30" t="str">
        <f>VLOOKUP(B587,mas!B:C,2,FALSE)</f>
        <v>総合ケアＳＴわかば</v>
      </c>
      <c r="D587" s="30">
        <v>2017</v>
      </c>
      <c r="E587" s="66">
        <v>7</v>
      </c>
      <c r="F587" s="30" t="str">
        <f>VLOOKUP(E587,mas!G:H,2,FALSE)</f>
        <v>電　力</v>
      </c>
      <c r="G587" s="30">
        <v>5.5060000000000002</v>
      </c>
      <c r="H587" s="30">
        <v>5.7220000000000004</v>
      </c>
      <c r="I587" s="30">
        <v>6.7229999999999999</v>
      </c>
      <c r="J587" s="30">
        <v>10.244</v>
      </c>
      <c r="K587" s="30">
        <v>10.664999999999999</v>
      </c>
      <c r="L587" s="30">
        <v>7.4930000000000003</v>
      </c>
      <c r="M587" s="30">
        <v>5.8949999999999996</v>
      </c>
      <c r="N587" s="30">
        <v>7.3419999999999996</v>
      </c>
      <c r="O587" s="30">
        <v>9.8610000000000007</v>
      </c>
      <c r="P587" s="30">
        <v>10.749000000000001</v>
      </c>
      <c r="Q587" s="30">
        <v>9.4969999999999999</v>
      </c>
      <c r="R587" s="30">
        <v>7.25</v>
      </c>
      <c r="S587" s="114">
        <f t="shared" si="78"/>
        <v>96.947000000000003</v>
      </c>
      <c r="T587" s="71"/>
    </row>
    <row r="588" spans="1:20" ht="13.5">
      <c r="A588" s="30">
        <f t="shared" si="68"/>
        <v>2017486</v>
      </c>
      <c r="B588" s="30">
        <v>48</v>
      </c>
      <c r="C588" s="30" t="str">
        <f>VLOOKUP(B588,mas!B:C,2,FALSE)</f>
        <v>咲あん上京</v>
      </c>
      <c r="D588" s="30">
        <v>2017</v>
      </c>
      <c r="E588" s="66">
        <v>6</v>
      </c>
      <c r="F588" s="30" t="str">
        <f>VLOOKUP(E588,mas!G:H,2,FALSE)</f>
        <v>都市ガス（13A）</v>
      </c>
      <c r="G588" s="30">
        <v>0.437</v>
      </c>
      <c r="H588" s="30">
        <v>0.39700000000000002</v>
      </c>
      <c r="I588" s="30">
        <v>0.317</v>
      </c>
      <c r="J588" s="30">
        <v>0.31900000000000001</v>
      </c>
      <c r="K588" s="30">
        <v>0.32900000000000001</v>
      </c>
      <c r="L588" s="30">
        <v>0.307</v>
      </c>
      <c r="M588" s="30">
        <v>0.42799999999999999</v>
      </c>
      <c r="N588" s="30">
        <v>0.48499999999999999</v>
      </c>
      <c r="O588" s="30">
        <v>0.59099999999999997</v>
      </c>
      <c r="P588" s="30">
        <v>0.53500000000000003</v>
      </c>
      <c r="Q588" s="30">
        <v>0.59899999999999998</v>
      </c>
      <c r="R588" s="30">
        <v>0.50700000000000001</v>
      </c>
      <c r="S588" s="114">
        <f t="shared" si="78"/>
        <v>5.2509999999999994</v>
      </c>
      <c r="T588" s="71"/>
    </row>
    <row r="589" spans="1:20" ht="13.5">
      <c r="A589" s="30">
        <f t="shared" si="68"/>
        <v>2017487</v>
      </c>
      <c r="B589" s="30">
        <v>48</v>
      </c>
      <c r="C589" s="30" t="str">
        <f>VLOOKUP(B589,mas!B:C,2,FALSE)</f>
        <v>咲あん上京</v>
      </c>
      <c r="D589" s="30">
        <v>2017</v>
      </c>
      <c r="E589" s="66">
        <v>7</v>
      </c>
      <c r="F589" s="30" t="str">
        <f>VLOOKUP(E589,mas!G:H,2,FALSE)</f>
        <v>電　力</v>
      </c>
      <c r="G589" s="30">
        <v>7.0209999999999999</v>
      </c>
      <c r="H589" s="30">
        <v>6.5819999999999999</v>
      </c>
      <c r="I589" s="30">
        <v>6.883</v>
      </c>
      <c r="J589" s="30">
        <v>11.173999999999999</v>
      </c>
      <c r="K589" s="30">
        <v>11.554</v>
      </c>
      <c r="L589" s="30">
        <v>10.375</v>
      </c>
      <c r="M589" s="30">
        <v>10.226000000000001</v>
      </c>
      <c r="N589" s="30">
        <v>12.669</v>
      </c>
      <c r="O589" s="30">
        <v>18.475999999999999</v>
      </c>
      <c r="P589" s="30">
        <v>19.814</v>
      </c>
      <c r="Q589" s="30">
        <v>17.704000000000001</v>
      </c>
      <c r="R589" s="30">
        <v>13.864000000000001</v>
      </c>
      <c r="S589" s="114">
        <f t="shared" si="78"/>
        <v>146.34200000000001</v>
      </c>
      <c r="T589" s="71"/>
    </row>
    <row r="590" spans="1:20" ht="13.5">
      <c r="A590" s="30">
        <f t="shared" si="68"/>
        <v>2017501</v>
      </c>
      <c r="B590" s="30">
        <v>50</v>
      </c>
      <c r="C590" s="30" t="str">
        <f>VLOOKUP(B590,mas!B:C,2,FALSE)</f>
        <v>吉祥院病院</v>
      </c>
      <c r="D590" s="30">
        <v>2017</v>
      </c>
      <c r="E590" s="66">
        <v>1</v>
      </c>
      <c r="F590" s="30" t="str">
        <f>VLOOKUP(E590,mas!G:H,2,FALSE)</f>
        <v>揮発油（ガソリン）</v>
      </c>
      <c r="G590" s="30">
        <v>0.57999999999999996</v>
      </c>
      <c r="H590" s="30">
        <v>0.59</v>
      </c>
      <c r="I590" s="30">
        <v>0.6</v>
      </c>
      <c r="J590" s="30">
        <v>0.7</v>
      </c>
      <c r="K590" s="30">
        <v>0.69</v>
      </c>
      <c r="L590" s="30">
        <v>0.66</v>
      </c>
      <c r="M590" s="30">
        <v>0.6</v>
      </c>
      <c r="N590" s="30">
        <v>0.6</v>
      </c>
      <c r="O590" s="30">
        <v>0.68</v>
      </c>
      <c r="P590" s="30">
        <v>0.68</v>
      </c>
      <c r="Q590" s="30">
        <v>0.66</v>
      </c>
      <c r="R590" s="30">
        <v>0.68</v>
      </c>
      <c r="S590" s="114">
        <f t="shared" si="78"/>
        <v>7.7199999999999989</v>
      </c>
      <c r="T590" s="71"/>
    </row>
    <row r="591" spans="1:20" ht="13.5">
      <c r="A591" s="30">
        <f t="shared" si="68"/>
        <v>2017506</v>
      </c>
      <c r="B591" s="30">
        <v>50</v>
      </c>
      <c r="C591" s="30" t="str">
        <f>VLOOKUP(B591,mas!B:C,2,FALSE)</f>
        <v>吉祥院病院</v>
      </c>
      <c r="D591" s="30">
        <v>2017</v>
      </c>
      <c r="E591" s="66">
        <v>6</v>
      </c>
      <c r="F591" s="30" t="str">
        <f>VLOOKUP(E591,mas!G:H,2,FALSE)</f>
        <v>都市ガス（13A）</v>
      </c>
      <c r="G591" s="30">
        <v>4.4000000000000004</v>
      </c>
      <c r="H591" s="30">
        <v>3.85</v>
      </c>
      <c r="I591" s="30">
        <v>3.2</v>
      </c>
      <c r="J591" s="30">
        <v>3.5</v>
      </c>
      <c r="K591" s="30">
        <v>5.25</v>
      </c>
      <c r="L591" s="30">
        <v>6.1</v>
      </c>
      <c r="M591" s="30">
        <v>4.2</v>
      </c>
      <c r="N591" s="30">
        <v>3.12</v>
      </c>
      <c r="O591" s="30">
        <v>3.51</v>
      </c>
      <c r="P591" s="30">
        <v>4.59</v>
      </c>
      <c r="Q591" s="30">
        <v>4.68</v>
      </c>
      <c r="R591" s="30">
        <v>4.8499999999999996</v>
      </c>
      <c r="S591" s="114">
        <f t="shared" si="78"/>
        <v>51.25</v>
      </c>
      <c r="T591" s="71"/>
    </row>
    <row r="592" spans="1:20" ht="13.5">
      <c r="A592" s="30">
        <f t="shared" si="68"/>
        <v>2017507</v>
      </c>
      <c r="B592" s="30">
        <v>50</v>
      </c>
      <c r="C592" s="30" t="str">
        <f>VLOOKUP(B592,mas!B:C,2,FALSE)</f>
        <v>吉祥院病院</v>
      </c>
      <c r="D592" s="30">
        <v>2017</v>
      </c>
      <c r="E592" s="66">
        <v>7</v>
      </c>
      <c r="F592" s="30" t="str">
        <f>VLOOKUP(E592,mas!G:H,2,FALSE)</f>
        <v>電　力</v>
      </c>
      <c r="G592" s="30">
        <v>26.52</v>
      </c>
      <c r="H592" s="30">
        <v>25.4</v>
      </c>
      <c r="I592" s="30">
        <v>27.02</v>
      </c>
      <c r="J592" s="30">
        <v>27.69</v>
      </c>
      <c r="K592" s="30">
        <v>30.21</v>
      </c>
      <c r="L592" s="30">
        <v>29.8</v>
      </c>
      <c r="M592" s="30">
        <v>24.38</v>
      </c>
      <c r="N592" s="30">
        <v>25.65</v>
      </c>
      <c r="O592" s="30">
        <v>27.62</v>
      </c>
      <c r="P592" s="30">
        <v>27.98</v>
      </c>
      <c r="Q592" s="30">
        <v>28.9</v>
      </c>
      <c r="R592" s="30">
        <v>27.42</v>
      </c>
      <c r="S592" s="114">
        <f t="shared" si="78"/>
        <v>328.59000000000003</v>
      </c>
      <c r="T592" s="71"/>
    </row>
    <row r="593" spans="1:20" ht="13.5">
      <c r="A593" s="30">
        <f t="shared" si="68"/>
        <v>2017531</v>
      </c>
      <c r="B593" s="30">
        <v>53</v>
      </c>
      <c r="C593" s="30" t="str">
        <f>VLOOKUP(B593,mas!B:C,2,FALSE)</f>
        <v>吉祥院こども診療所</v>
      </c>
      <c r="D593" s="30">
        <v>2017</v>
      </c>
      <c r="E593" s="66">
        <v>1</v>
      </c>
      <c r="F593" s="30" t="str">
        <f>VLOOKUP(E593,mas!G:H,2,FALSE)</f>
        <v>揮発油（ガソリン）</v>
      </c>
      <c r="G593" s="30">
        <v>0</v>
      </c>
      <c r="H593" s="30">
        <v>0</v>
      </c>
      <c r="I593" s="30">
        <v>0</v>
      </c>
      <c r="J593" s="30">
        <v>0</v>
      </c>
      <c r="K593" s="30">
        <v>0</v>
      </c>
      <c r="L593" s="30">
        <v>0</v>
      </c>
      <c r="M593" s="30">
        <v>0</v>
      </c>
      <c r="N593" s="30">
        <v>0</v>
      </c>
      <c r="O593" s="30">
        <v>0</v>
      </c>
      <c r="P593" s="30">
        <v>0</v>
      </c>
      <c r="Q593" s="30">
        <v>0</v>
      </c>
      <c r="R593" s="30">
        <v>0</v>
      </c>
      <c r="S593" s="114">
        <f t="shared" si="78"/>
        <v>0</v>
      </c>
      <c r="T593" s="71"/>
    </row>
    <row r="594" spans="1:20" ht="13.5">
      <c r="A594" s="30">
        <f t="shared" si="68"/>
        <v>2017536</v>
      </c>
      <c r="B594" s="30">
        <v>53</v>
      </c>
      <c r="C594" s="30" t="str">
        <f>VLOOKUP(B594,mas!B:C,2,FALSE)</f>
        <v>吉祥院こども診療所</v>
      </c>
      <c r="D594" s="30">
        <v>2017</v>
      </c>
      <c r="E594" s="66">
        <v>6</v>
      </c>
      <c r="F594" s="30" t="str">
        <f>VLOOKUP(E594,mas!G:H,2,FALSE)</f>
        <v>都市ガス（13A）</v>
      </c>
      <c r="G594" s="30">
        <v>8.0000000000000002E-3</v>
      </c>
      <c r="H594" s="30">
        <v>8.0000000000000002E-3</v>
      </c>
      <c r="I594" s="30">
        <v>0</v>
      </c>
      <c r="J594" s="30">
        <v>0</v>
      </c>
      <c r="K594" s="30">
        <v>0</v>
      </c>
      <c r="L594" s="30">
        <v>0</v>
      </c>
      <c r="M594" s="30">
        <v>0</v>
      </c>
      <c r="N594" s="30">
        <v>8.9999999999999993E-3</v>
      </c>
      <c r="O594" s="30">
        <v>3.4000000000000002E-2</v>
      </c>
      <c r="P594" s="30">
        <v>4.2999999999999997E-2</v>
      </c>
      <c r="Q594" s="30">
        <v>4.2999999999999997E-2</v>
      </c>
      <c r="R594" s="30">
        <v>4.1000000000000002E-2</v>
      </c>
      <c r="S594" s="114">
        <f t="shared" si="78"/>
        <v>0.18600000000000003</v>
      </c>
      <c r="T594" s="71"/>
    </row>
    <row r="595" spans="1:20" ht="13.5">
      <c r="A595" s="30">
        <f t="shared" si="68"/>
        <v>2017537</v>
      </c>
      <c r="B595" s="30">
        <v>53</v>
      </c>
      <c r="C595" s="30" t="str">
        <f>VLOOKUP(B595,mas!B:C,2,FALSE)</f>
        <v>吉祥院こども診療所</v>
      </c>
      <c r="D595" s="30">
        <v>2017</v>
      </c>
      <c r="E595" s="66">
        <v>7</v>
      </c>
      <c r="F595" s="30" t="str">
        <f>VLOOKUP(E595,mas!G:H,2,FALSE)</f>
        <v>電　力</v>
      </c>
      <c r="G595" s="30">
        <v>2.21</v>
      </c>
      <c r="H595" s="30">
        <v>2.0049999999999999</v>
      </c>
      <c r="I595" s="30">
        <v>2.0009999999999999</v>
      </c>
      <c r="J595" s="30">
        <v>2.415</v>
      </c>
      <c r="K595" s="30">
        <v>4.29</v>
      </c>
      <c r="L595" s="30">
        <v>2.68</v>
      </c>
      <c r="M595" s="30">
        <v>1.65</v>
      </c>
      <c r="N595" s="30">
        <v>1.68</v>
      </c>
      <c r="O595" s="30">
        <v>2.1120000000000001</v>
      </c>
      <c r="P595" s="30">
        <v>3.0030000000000001</v>
      </c>
      <c r="Q595" s="30">
        <v>3.1949999999999998</v>
      </c>
      <c r="R595" s="30">
        <v>3.0139999999999998</v>
      </c>
      <c r="S595" s="114">
        <f t="shared" si="78"/>
        <v>30.254999999999999</v>
      </c>
      <c r="T595" s="71"/>
    </row>
    <row r="596" spans="1:20" ht="13.5">
      <c r="A596" s="30">
        <f t="shared" si="68"/>
        <v>2017541</v>
      </c>
      <c r="B596" s="30">
        <v>54</v>
      </c>
      <c r="C596" s="30" t="str">
        <f>VLOOKUP(B596,mas!B:C,2,FALSE)</f>
        <v>久世診療所</v>
      </c>
      <c r="D596" s="30">
        <v>2017</v>
      </c>
      <c r="E596" s="66">
        <v>1</v>
      </c>
      <c r="F596" s="30" t="str">
        <f>VLOOKUP(E596,mas!G:H,2,FALSE)</f>
        <v>揮発油（ガソリン）</v>
      </c>
      <c r="G596" s="30">
        <v>2.9000000000000001E-2</v>
      </c>
      <c r="H596" s="30">
        <v>4.7E-2</v>
      </c>
      <c r="I596" s="30">
        <v>4.1000000000000002E-2</v>
      </c>
      <c r="J596" s="30">
        <v>2.1999999999999999E-2</v>
      </c>
      <c r="K596" s="30">
        <v>0</v>
      </c>
      <c r="L596" s="30">
        <v>3.7999999999999999E-2</v>
      </c>
      <c r="M596" s="30">
        <v>2.1999999999999999E-2</v>
      </c>
      <c r="N596" s="30">
        <v>2.1000000000000001E-2</v>
      </c>
      <c r="O596" s="30">
        <v>3.5000000000000003E-2</v>
      </c>
      <c r="P596" s="30">
        <v>4.1000000000000002E-2</v>
      </c>
      <c r="Q596" s="30">
        <v>0</v>
      </c>
      <c r="R596" s="30">
        <v>5.3999999999999999E-2</v>
      </c>
      <c r="S596" s="114">
        <f t="shared" si="78"/>
        <v>0.35</v>
      </c>
      <c r="T596" s="71"/>
    </row>
    <row r="597" spans="1:20" ht="13.5">
      <c r="A597" s="30">
        <f t="shared" si="68"/>
        <v>2017542</v>
      </c>
      <c r="B597" s="30">
        <v>54</v>
      </c>
      <c r="C597" s="30" t="str">
        <f>VLOOKUP(B597,mas!B:C,2,FALSE)</f>
        <v>久世診療所</v>
      </c>
      <c r="D597" s="30">
        <v>2017</v>
      </c>
      <c r="E597" s="66">
        <v>2</v>
      </c>
      <c r="F597" s="30" t="str">
        <f>VLOOKUP(E597,mas!G:H,2,FALSE)</f>
        <v>灯　油</v>
      </c>
      <c r="G597" s="30">
        <v>0</v>
      </c>
      <c r="H597" s="30">
        <v>0</v>
      </c>
      <c r="I597" s="30">
        <v>0</v>
      </c>
      <c r="J597" s="30">
        <v>0</v>
      </c>
      <c r="K597" s="30">
        <v>0</v>
      </c>
      <c r="L597" s="30">
        <v>0</v>
      </c>
      <c r="M597" s="30">
        <v>0</v>
      </c>
      <c r="N597" s="30">
        <v>3.3000000000000002E-2</v>
      </c>
      <c r="O597" s="30">
        <v>1.7999999999999999E-2</v>
      </c>
      <c r="P597" s="30">
        <v>1.7999999999999999E-2</v>
      </c>
      <c r="Q597" s="30">
        <v>2.9000000000000001E-2</v>
      </c>
      <c r="R597" s="30">
        <v>0</v>
      </c>
      <c r="S597" s="114">
        <f t="shared" si="78"/>
        <v>9.8000000000000004E-2</v>
      </c>
      <c r="T597" s="71"/>
    </row>
    <row r="598" spans="1:20" ht="13.5">
      <c r="A598" s="30">
        <f t="shared" si="68"/>
        <v>2017546</v>
      </c>
      <c r="B598" s="30">
        <v>54</v>
      </c>
      <c r="C598" s="30" t="str">
        <f>VLOOKUP(B598,mas!B:C,2,FALSE)</f>
        <v>久世診療所</v>
      </c>
      <c r="D598" s="30">
        <v>2017</v>
      </c>
      <c r="E598" s="66">
        <v>6</v>
      </c>
      <c r="F598" s="30" t="str">
        <f>VLOOKUP(E598,mas!G:H,2,FALSE)</f>
        <v>都市ガス（13A）</v>
      </c>
      <c r="G598" s="30">
        <v>5.7000000000000002E-2</v>
      </c>
      <c r="H598" s="30">
        <v>3.5000000000000003E-2</v>
      </c>
      <c r="I598" s="30">
        <v>5.0000000000000001E-3</v>
      </c>
      <c r="J598" s="30">
        <v>3.0000000000000001E-3</v>
      </c>
      <c r="K598" s="30">
        <v>2E-3</v>
      </c>
      <c r="L598" s="30">
        <v>3.0000000000000001E-3</v>
      </c>
      <c r="M598" s="30">
        <v>2E-3</v>
      </c>
      <c r="N598" s="30">
        <v>1.2999999999999999E-2</v>
      </c>
      <c r="O598" s="30">
        <v>9.8000000000000004E-2</v>
      </c>
      <c r="P598" s="30">
        <v>0.156</v>
      </c>
      <c r="Q598" s="30">
        <v>0.157</v>
      </c>
      <c r="R598" s="30">
        <v>0.105</v>
      </c>
      <c r="S598" s="114">
        <f t="shared" si="78"/>
        <v>0.63600000000000001</v>
      </c>
      <c r="T598" s="71"/>
    </row>
    <row r="599" spans="1:20" ht="13.5">
      <c r="A599" s="30">
        <f t="shared" si="68"/>
        <v>2017547</v>
      </c>
      <c r="B599" s="30">
        <v>54</v>
      </c>
      <c r="C599" s="30" t="str">
        <f>VLOOKUP(B599,mas!B:C,2,FALSE)</f>
        <v>久世診療所</v>
      </c>
      <c r="D599" s="30">
        <v>2017</v>
      </c>
      <c r="E599" s="66">
        <v>7</v>
      </c>
      <c r="F599" s="30" t="str">
        <f>VLOOKUP(E599,mas!G:H,2,FALSE)</f>
        <v>電　力</v>
      </c>
      <c r="G599" s="30">
        <v>4.1260000000000003</v>
      </c>
      <c r="H599" s="30">
        <v>2.468</v>
      </c>
      <c r="I599" s="30">
        <v>2.3879999999999999</v>
      </c>
      <c r="J599" s="30">
        <v>2.681</v>
      </c>
      <c r="K599" s="30">
        <v>4.375</v>
      </c>
      <c r="L599" s="30">
        <v>4.0460000000000003</v>
      </c>
      <c r="M599" s="30">
        <v>2.8420000000000001</v>
      </c>
      <c r="N599" s="30">
        <v>2.4870000000000001</v>
      </c>
      <c r="O599" s="30">
        <v>3.4039999999999999</v>
      </c>
      <c r="P599" s="30">
        <v>4.3840000000000003</v>
      </c>
      <c r="Q599" s="30">
        <v>5.4080000000000004</v>
      </c>
      <c r="R599" s="30">
        <v>4.508</v>
      </c>
      <c r="S599" s="114">
        <f t="shared" si="78"/>
        <v>43.116999999999997</v>
      </c>
      <c r="T599" s="71"/>
    </row>
    <row r="600" spans="1:20" ht="13.5">
      <c r="A600" s="30">
        <f t="shared" si="68"/>
        <v>2017551</v>
      </c>
      <c r="B600" s="30">
        <v>55</v>
      </c>
      <c r="C600" s="30" t="str">
        <f>VLOOKUP(B600,mas!B:C,2,FALSE)</f>
        <v>九条診療所</v>
      </c>
      <c r="D600" s="30">
        <v>2017</v>
      </c>
      <c r="E600" s="66">
        <v>1</v>
      </c>
      <c r="F600" s="30" t="str">
        <f>VLOOKUP(E600,mas!G:H,2,FALSE)</f>
        <v>揮発油（ガソリン）</v>
      </c>
      <c r="G600" s="30">
        <v>0.09</v>
      </c>
      <c r="H600" s="30">
        <v>0.10299999999999999</v>
      </c>
      <c r="I600" s="30">
        <v>0.124</v>
      </c>
      <c r="J600" s="30">
        <v>0.114</v>
      </c>
      <c r="K600" s="30">
        <v>0.105</v>
      </c>
      <c r="L600" s="30">
        <v>0.16200000000000001</v>
      </c>
      <c r="M600" s="30">
        <v>0.16200000000000001</v>
      </c>
      <c r="N600" s="30">
        <v>0.125</v>
      </c>
      <c r="O600" s="30">
        <v>9.7000000000000003E-2</v>
      </c>
      <c r="P600" s="30">
        <v>7.9000000000000001E-2</v>
      </c>
      <c r="Q600" s="30">
        <v>0.10100000000000001</v>
      </c>
      <c r="R600" s="30">
        <v>9.2999999999999999E-2</v>
      </c>
      <c r="S600" s="114">
        <f t="shared" si="78"/>
        <v>1.355</v>
      </c>
      <c r="T600" s="71"/>
    </row>
    <row r="601" spans="1:20" ht="13.5">
      <c r="A601" s="30">
        <f t="shared" si="68"/>
        <v>2017556</v>
      </c>
      <c r="B601" s="30">
        <v>55</v>
      </c>
      <c r="C601" s="30" t="str">
        <f>VLOOKUP(B601,mas!B:C,2,FALSE)</f>
        <v>九条診療所</v>
      </c>
      <c r="D601" s="30">
        <v>2017</v>
      </c>
      <c r="E601" s="66">
        <v>6</v>
      </c>
      <c r="F601" s="30" t="str">
        <f>VLOOKUP(E601,mas!G:H,2,FALSE)</f>
        <v>都市ガス（13A）</v>
      </c>
      <c r="G601" s="30">
        <v>0.746</v>
      </c>
      <c r="H601" s="30">
        <v>0.185</v>
      </c>
      <c r="I601" s="30">
        <v>0.64400000000000002</v>
      </c>
      <c r="J601" s="30">
        <v>1.133</v>
      </c>
      <c r="K601" s="30">
        <v>1.3180000000000001</v>
      </c>
      <c r="L601" s="30">
        <v>1.1180000000000001</v>
      </c>
      <c r="M601" s="30">
        <v>0.48</v>
      </c>
      <c r="N601" s="30">
        <v>0.59299999999999997</v>
      </c>
      <c r="O601" s="30">
        <v>1.1890000000000001</v>
      </c>
      <c r="P601" s="30">
        <v>1.343</v>
      </c>
      <c r="Q601" s="30">
        <v>1.6040000000000001</v>
      </c>
      <c r="R601" s="30">
        <v>1.016</v>
      </c>
      <c r="S601" s="114">
        <f t="shared" si="78"/>
        <v>11.369000000000002</v>
      </c>
      <c r="T601" s="71"/>
    </row>
    <row r="602" spans="1:20" ht="13.5">
      <c r="A602" s="30">
        <f t="shared" si="68"/>
        <v>2017557</v>
      </c>
      <c r="B602" s="30">
        <v>55</v>
      </c>
      <c r="C602" s="30" t="str">
        <f>VLOOKUP(B602,mas!B:C,2,FALSE)</f>
        <v>九条診療所</v>
      </c>
      <c r="D602" s="30">
        <v>2017</v>
      </c>
      <c r="E602" s="66">
        <v>7</v>
      </c>
      <c r="F602" s="30" t="str">
        <f>VLOOKUP(E602,mas!G:H,2,FALSE)</f>
        <v>電　力</v>
      </c>
      <c r="G602" s="30">
        <v>5.6390000000000002</v>
      </c>
      <c r="H602" s="30">
        <v>5.5250000000000004</v>
      </c>
      <c r="I602" s="30">
        <v>5.8360000000000003</v>
      </c>
      <c r="J602" s="30">
        <v>6.1470000000000002</v>
      </c>
      <c r="K602" s="30">
        <v>6.0970000000000004</v>
      </c>
      <c r="L602" s="30">
        <v>5.6550000000000002</v>
      </c>
      <c r="M602" s="30">
        <v>5.6319999999999997</v>
      </c>
      <c r="N602" s="30">
        <v>5.7089999999999996</v>
      </c>
      <c r="O602" s="30">
        <v>6.2679999999999998</v>
      </c>
      <c r="P602" s="30">
        <v>6.4669999999999996</v>
      </c>
      <c r="Q602" s="30">
        <v>6.0730000000000004</v>
      </c>
      <c r="R602" s="30">
        <v>6.2430000000000003</v>
      </c>
      <c r="S602" s="114">
        <f t="shared" si="78"/>
        <v>71.290999999999997</v>
      </c>
      <c r="T602" s="71"/>
    </row>
    <row r="603" spans="1:20" ht="13.5">
      <c r="A603" s="30">
        <f t="shared" si="68"/>
        <v>2017561</v>
      </c>
      <c r="B603" s="30">
        <v>56</v>
      </c>
      <c r="C603" s="30" t="str">
        <f>VLOOKUP(B603,mas!B:C,2,FALSE)</f>
        <v>あらぐさデイサービス</v>
      </c>
      <c r="D603" s="30">
        <v>2017</v>
      </c>
      <c r="E603" s="66">
        <v>1</v>
      </c>
      <c r="F603" s="30" t="str">
        <f>VLOOKUP(E603,mas!G:H,2,FALSE)</f>
        <v>揮発油（ガソリン）</v>
      </c>
      <c r="G603" s="30">
        <v>0.35499999999999998</v>
      </c>
      <c r="H603" s="30">
        <v>0.38</v>
      </c>
      <c r="I603" s="30">
        <v>0.37</v>
      </c>
      <c r="J603" s="30">
        <v>0.38900000000000001</v>
      </c>
      <c r="K603" s="30">
        <v>0.4</v>
      </c>
      <c r="L603" s="30">
        <v>0.39500000000000002</v>
      </c>
      <c r="M603" s="30">
        <v>0.35599999999999998</v>
      </c>
      <c r="N603" s="30">
        <v>0.36799999999999999</v>
      </c>
      <c r="O603" s="30">
        <v>0.36199999999999999</v>
      </c>
      <c r="P603" s="30">
        <v>0.315</v>
      </c>
      <c r="Q603" s="30">
        <v>0.32</v>
      </c>
      <c r="R603" s="30">
        <v>0.34100000000000003</v>
      </c>
      <c r="S603" s="114">
        <f t="shared" si="78"/>
        <v>4.351</v>
      </c>
      <c r="T603" s="71"/>
    </row>
    <row r="604" spans="1:20" ht="13.5">
      <c r="A604" s="30">
        <f t="shared" ref="A604:A667" si="79">D604*1000+B604*10+E604</f>
        <v>2017566</v>
      </c>
      <c r="B604" s="30">
        <v>56</v>
      </c>
      <c r="C604" s="30" t="str">
        <f>VLOOKUP(B604,mas!B:C,2,FALSE)</f>
        <v>あらぐさデイサービス</v>
      </c>
      <c r="D604" s="30">
        <v>2017</v>
      </c>
      <c r="E604" s="66">
        <v>6</v>
      </c>
      <c r="F604" s="30" t="str">
        <f>VLOOKUP(E604,mas!G:H,2,FALSE)</f>
        <v>都市ガス（13A）</v>
      </c>
      <c r="G604" s="30">
        <v>0.69499999999999995</v>
      </c>
      <c r="H604" s="30">
        <v>0.67500000000000004</v>
      </c>
      <c r="I604" s="30">
        <v>0.69799999999999995</v>
      </c>
      <c r="J604" s="30">
        <v>0.56299999999999994</v>
      </c>
      <c r="K604" s="30">
        <v>0.52300000000000002</v>
      </c>
      <c r="L604" s="30">
        <v>0.61799999999999999</v>
      </c>
      <c r="M604" s="30">
        <v>0.42499999999999999</v>
      </c>
      <c r="N604" s="30">
        <v>0.41199999999999998</v>
      </c>
      <c r="O604" s="30">
        <v>0.57499999999999996</v>
      </c>
      <c r="P604" s="30">
        <v>0.78800000000000003</v>
      </c>
      <c r="Q604" s="30">
        <v>0.81899999999999995</v>
      </c>
      <c r="R604" s="30">
        <v>0.84299999999999997</v>
      </c>
      <c r="S604" s="114">
        <f t="shared" si="78"/>
        <v>7.6340000000000003</v>
      </c>
      <c r="T604" s="71"/>
    </row>
    <row r="605" spans="1:20" ht="13.5">
      <c r="A605" s="30">
        <f t="shared" si="79"/>
        <v>2017567</v>
      </c>
      <c r="B605" s="30">
        <v>56</v>
      </c>
      <c r="C605" s="30" t="str">
        <f>VLOOKUP(B605,mas!B:C,2,FALSE)</f>
        <v>あらぐさデイサービス</v>
      </c>
      <c r="D605" s="30">
        <v>2017</v>
      </c>
      <c r="E605" s="66">
        <v>7</v>
      </c>
      <c r="F605" s="30" t="str">
        <f>VLOOKUP(E605,mas!G:H,2,FALSE)</f>
        <v>電　力</v>
      </c>
      <c r="G605" s="30">
        <v>1.2749999999999999</v>
      </c>
      <c r="H605" s="30">
        <v>1.31</v>
      </c>
      <c r="I605" s="30">
        <v>1.29</v>
      </c>
      <c r="J605" s="30">
        <v>1.276</v>
      </c>
      <c r="K605" s="30">
        <v>1.585</v>
      </c>
      <c r="L605" s="30">
        <v>1.0820000000000001</v>
      </c>
      <c r="M605" s="30">
        <v>1.1100000000000001</v>
      </c>
      <c r="N605" s="30">
        <v>1.1080000000000001</v>
      </c>
      <c r="O605" s="30">
        <v>1.2030000000000001</v>
      </c>
      <c r="P605" s="30">
        <v>1.4850000000000001</v>
      </c>
      <c r="Q605" s="30">
        <v>1.32</v>
      </c>
      <c r="R605" s="30">
        <v>1.3009999999999999</v>
      </c>
      <c r="S605" s="114">
        <f t="shared" si="78"/>
        <v>15.344999999999999</v>
      </c>
      <c r="T605" s="71"/>
    </row>
    <row r="606" spans="1:20" ht="13.5">
      <c r="A606" s="30">
        <f t="shared" si="79"/>
        <v>2017571</v>
      </c>
      <c r="B606" s="30">
        <v>57</v>
      </c>
      <c r="C606" s="30" t="e">
        <f>VLOOKUP(B606,mas!B:C,2,FALSE)</f>
        <v>#N/A</v>
      </c>
      <c r="D606" s="30">
        <v>2017</v>
      </c>
      <c r="E606" s="66">
        <v>1</v>
      </c>
      <c r="F606" s="30" t="str">
        <f>VLOOKUP(E606,mas!G:H,2,FALSE)</f>
        <v>揮発油（ガソリン）</v>
      </c>
      <c r="G606" s="30">
        <v>0.01</v>
      </c>
      <c r="H606" s="30">
        <v>0.01</v>
      </c>
      <c r="I606" s="30">
        <v>1.0999999999999999E-2</v>
      </c>
      <c r="J606" s="30">
        <v>0.01</v>
      </c>
      <c r="K606" s="30">
        <v>1.0999999999999999E-2</v>
      </c>
      <c r="L606" s="30">
        <v>1.0999999999999999E-2</v>
      </c>
      <c r="M606" s="30">
        <v>1.2E-2</v>
      </c>
      <c r="N606" s="30">
        <v>1.2E-2</v>
      </c>
      <c r="O606" s="30">
        <v>1.2999999999999999E-2</v>
      </c>
      <c r="P606" s="30">
        <v>1.4999999999999999E-2</v>
      </c>
      <c r="Q606" s="30">
        <v>1.4E-2</v>
      </c>
      <c r="R606" s="30">
        <v>1.2E-2</v>
      </c>
      <c r="S606" s="114">
        <f t="shared" si="78"/>
        <v>0.14100000000000001</v>
      </c>
      <c r="T606" s="71"/>
    </row>
    <row r="607" spans="1:20" ht="13.5">
      <c r="A607" s="30">
        <f t="shared" si="79"/>
        <v>2017576</v>
      </c>
      <c r="B607" s="30">
        <v>57</v>
      </c>
      <c r="C607" s="30" t="e">
        <f>VLOOKUP(B607,mas!B:C,2,FALSE)</f>
        <v>#N/A</v>
      </c>
      <c r="D607" s="30">
        <v>2017</v>
      </c>
      <c r="E607" s="66">
        <v>6</v>
      </c>
      <c r="F607" s="30" t="str">
        <f>VLOOKUP(E607,mas!G:H,2,FALSE)</f>
        <v>都市ガス（13A）</v>
      </c>
      <c r="G607" s="30">
        <v>2.5000000000000001E-2</v>
      </c>
      <c r="H607" s="30">
        <v>0.02</v>
      </c>
      <c r="I607" s="30">
        <v>8.0000000000000002E-3</v>
      </c>
      <c r="J607" s="30">
        <v>8.0000000000000002E-3</v>
      </c>
      <c r="K607" s="30">
        <v>4.0000000000000001E-3</v>
      </c>
      <c r="L607" s="30">
        <v>3.0000000000000001E-3</v>
      </c>
      <c r="M607" s="30">
        <v>4.0000000000000001E-3</v>
      </c>
      <c r="N607" s="30">
        <v>8.9999999999999993E-3</v>
      </c>
      <c r="O607" s="30">
        <v>0.01</v>
      </c>
      <c r="P607" s="30">
        <v>0.01</v>
      </c>
      <c r="Q607" s="30">
        <v>1.4999999999999999E-2</v>
      </c>
      <c r="R607" s="30">
        <v>1.4999999999999999E-2</v>
      </c>
      <c r="S607" s="114">
        <f t="shared" si="78"/>
        <v>0.13100000000000001</v>
      </c>
      <c r="T607" s="71"/>
    </row>
    <row r="608" spans="1:20" ht="13.5">
      <c r="A608" s="30">
        <f t="shared" si="79"/>
        <v>2017577</v>
      </c>
      <c r="B608" s="30">
        <v>57</v>
      </c>
      <c r="C608" s="30" t="e">
        <f>VLOOKUP(B608,mas!B:C,2,FALSE)</f>
        <v>#N/A</v>
      </c>
      <c r="D608" s="30">
        <v>2017</v>
      </c>
      <c r="E608" s="66">
        <v>7</v>
      </c>
      <c r="F608" s="30" t="str">
        <f>VLOOKUP(E608,mas!G:H,2,FALSE)</f>
        <v>電　力</v>
      </c>
      <c r="G608" s="30">
        <v>0.30099999999999999</v>
      </c>
      <c r="H608" s="30">
        <v>0.14799999999999999</v>
      </c>
      <c r="I608" s="30">
        <v>0.151</v>
      </c>
      <c r="J608" s="30">
        <v>0.2</v>
      </c>
      <c r="K608" s="30">
        <v>0.35</v>
      </c>
      <c r="L608" s="30">
        <v>0.3</v>
      </c>
      <c r="M608" s="30">
        <v>0.27500000000000002</v>
      </c>
      <c r="N608" s="30">
        <v>0.18</v>
      </c>
      <c r="O608" s="30">
        <v>0.28599999999999998</v>
      </c>
      <c r="P608" s="30">
        <v>0.48799999999999999</v>
      </c>
      <c r="Q608" s="30">
        <v>0.47599999999999998</v>
      </c>
      <c r="R608" s="30">
        <v>0.40799999999999997</v>
      </c>
      <c r="S608" s="114">
        <f t="shared" si="78"/>
        <v>3.5629999999999997</v>
      </c>
      <c r="T608" s="71"/>
    </row>
    <row r="609" spans="1:20" ht="13.5">
      <c r="A609" s="30">
        <f t="shared" si="79"/>
        <v>2017701</v>
      </c>
      <c r="B609" s="30">
        <v>70</v>
      </c>
      <c r="C609" s="30" t="str">
        <f>VLOOKUP(B609,mas!B:C,2,FALSE)</f>
        <v>京都協立病院</v>
      </c>
      <c r="D609" s="30">
        <v>2017</v>
      </c>
      <c r="E609" s="66">
        <v>1</v>
      </c>
      <c r="F609" s="30" t="str">
        <f>VLOOKUP(E609,mas!G:H,2,FALSE)</f>
        <v>揮発油（ガソリン）</v>
      </c>
      <c r="G609" s="30">
        <v>6.3E-2</v>
      </c>
      <c r="H609" s="30">
        <v>5.8000000000000003E-2</v>
      </c>
      <c r="I609" s="30">
        <v>0.108</v>
      </c>
      <c r="J609" s="30">
        <v>9.6000000000000002E-2</v>
      </c>
      <c r="K609" s="30">
        <v>8.1000000000000003E-2</v>
      </c>
      <c r="L609" s="30">
        <v>0.14499999999999999</v>
      </c>
      <c r="M609" s="30">
        <v>0.104</v>
      </c>
      <c r="N609" s="30">
        <v>8.1000000000000003E-2</v>
      </c>
      <c r="O609" s="30">
        <v>8.7999999999999995E-2</v>
      </c>
      <c r="P609" s="30">
        <v>7.4999999999999997E-2</v>
      </c>
      <c r="Q609" s="30">
        <v>0.06</v>
      </c>
      <c r="R609" s="30">
        <v>7.1999999999999995E-2</v>
      </c>
      <c r="S609" s="114">
        <f t="shared" si="78"/>
        <v>1.0309999999999999</v>
      </c>
      <c r="T609" s="71"/>
    </row>
    <row r="610" spans="1:20" ht="13.5">
      <c r="A610" s="30">
        <f t="shared" si="79"/>
        <v>2017703</v>
      </c>
      <c r="B610" s="30">
        <v>70</v>
      </c>
      <c r="C610" s="30" t="str">
        <f>VLOOKUP(B610,mas!B:C,2,FALSE)</f>
        <v>京都協立病院</v>
      </c>
      <c r="D610" s="30">
        <v>2017</v>
      </c>
      <c r="E610" s="66">
        <v>3</v>
      </c>
      <c r="F610" s="30" t="str">
        <f>VLOOKUP(E610,mas!G:H,2,FALSE)</f>
        <v>軽　油</v>
      </c>
      <c r="G610" s="30">
        <v>0.23200000000000001</v>
      </c>
      <c r="H610" s="30">
        <v>0.18099999999999999</v>
      </c>
      <c r="I610" s="30">
        <v>0.216</v>
      </c>
      <c r="J610" s="30">
        <v>0.30499999999999999</v>
      </c>
      <c r="K610" s="30">
        <v>0.188</v>
      </c>
      <c r="L610" s="30">
        <v>0.32200000000000001</v>
      </c>
      <c r="M610" s="30">
        <v>0.20100000000000001</v>
      </c>
      <c r="N610" s="30">
        <v>0.254</v>
      </c>
      <c r="O610" s="30">
        <v>0.22600000000000001</v>
      </c>
      <c r="P610" s="30">
        <v>0.19600000000000001</v>
      </c>
      <c r="Q610" s="30">
        <v>0.19800000000000001</v>
      </c>
      <c r="R610" s="30">
        <v>0.27600000000000002</v>
      </c>
      <c r="S610" s="114">
        <f t="shared" si="78"/>
        <v>2.7949999999999999</v>
      </c>
      <c r="T610" s="71"/>
    </row>
    <row r="611" spans="1:20" ht="13.5">
      <c r="A611" s="30">
        <f t="shared" si="79"/>
        <v>2017705</v>
      </c>
      <c r="B611" s="30">
        <v>70</v>
      </c>
      <c r="C611" s="30" t="str">
        <f>VLOOKUP(B611,mas!B:C,2,FALSE)</f>
        <v>京都協立病院</v>
      </c>
      <c r="D611" s="30">
        <v>2017</v>
      </c>
      <c r="E611" s="66">
        <v>5</v>
      </c>
      <c r="F611" s="30" t="str">
        <f>VLOOKUP(E611,mas!G:H,2,FALSE)</f>
        <v>液化石油ガス（LPG)</v>
      </c>
      <c r="G611" s="30">
        <v>2.3079999999999998</v>
      </c>
      <c r="H611" s="30">
        <v>1.9390000000000001</v>
      </c>
      <c r="I611" s="30">
        <v>2.89</v>
      </c>
      <c r="J611" s="30">
        <v>4.7119999999999997</v>
      </c>
      <c r="K611" s="30">
        <v>5.6550000000000002</v>
      </c>
      <c r="L611" s="30">
        <v>4.375</v>
      </c>
      <c r="M611" s="30">
        <v>2.5840000000000001</v>
      </c>
      <c r="N611" s="30">
        <v>2.2080000000000002</v>
      </c>
      <c r="O611" s="30">
        <v>3.4889999999999999</v>
      </c>
      <c r="P611" s="30">
        <v>3.621</v>
      </c>
      <c r="Q611" s="30">
        <v>4.2329999999999997</v>
      </c>
      <c r="R611" s="30">
        <v>2.802</v>
      </c>
      <c r="S611" s="114">
        <f t="shared" si="78"/>
        <v>40.815999999999995</v>
      </c>
      <c r="T611" s="71"/>
    </row>
    <row r="612" spans="1:20" ht="13.5">
      <c r="A612" s="30">
        <f t="shared" si="79"/>
        <v>2017707</v>
      </c>
      <c r="B612" s="30">
        <v>70</v>
      </c>
      <c r="C612" s="30" t="str">
        <f>VLOOKUP(B612,mas!B:C,2,FALSE)</f>
        <v>京都協立病院</v>
      </c>
      <c r="D612" s="30">
        <v>2017</v>
      </c>
      <c r="E612" s="66">
        <v>7</v>
      </c>
      <c r="F612" s="30" t="str">
        <f>VLOOKUP(E612,mas!G:H,2,FALSE)</f>
        <v>電　力</v>
      </c>
      <c r="G612" s="30">
        <v>46.003999999999998</v>
      </c>
      <c r="H612" s="30">
        <v>47.585999999999999</v>
      </c>
      <c r="I612" s="30">
        <v>50.215000000000003</v>
      </c>
      <c r="J612" s="30">
        <v>56.517000000000003</v>
      </c>
      <c r="K612" s="30">
        <v>56.685000000000002</v>
      </c>
      <c r="L612" s="30">
        <v>50.906999999999996</v>
      </c>
      <c r="M612" s="30">
        <v>49.246000000000002</v>
      </c>
      <c r="N612" s="30">
        <v>49.430999999999997</v>
      </c>
      <c r="O612" s="30">
        <v>54.161999999999999</v>
      </c>
      <c r="P612" s="30">
        <v>54.008000000000003</v>
      </c>
      <c r="Q612" s="30">
        <v>49.96</v>
      </c>
      <c r="R612" s="30">
        <v>51.362000000000002</v>
      </c>
      <c r="S612" s="114">
        <f t="shared" si="78"/>
        <v>616.08299999999997</v>
      </c>
      <c r="T612" s="71"/>
    </row>
    <row r="613" spans="1:20" ht="13.5">
      <c r="A613" s="30">
        <f t="shared" si="79"/>
        <v>2017711</v>
      </c>
      <c r="B613" s="30">
        <v>71</v>
      </c>
      <c r="C613" s="30" t="str">
        <f>VLOOKUP(B613,mas!B:C,2,FALSE)</f>
        <v>あやべ協立診療所</v>
      </c>
      <c r="D613" s="30">
        <v>2017</v>
      </c>
      <c r="E613" s="66">
        <v>1</v>
      </c>
      <c r="F613" s="30" t="str">
        <f>VLOOKUP(E613,mas!G:H,2,FALSE)</f>
        <v>揮発油（ガソリン）</v>
      </c>
      <c r="G613" s="30">
        <v>0.71750000000000003</v>
      </c>
      <c r="H613" s="30">
        <v>0.67649999999999999</v>
      </c>
      <c r="I613" s="30">
        <v>0.73740000000000006</v>
      </c>
      <c r="J613" s="30">
        <v>0.63970000000000005</v>
      </c>
      <c r="K613" s="30">
        <v>0.74939999999999996</v>
      </c>
      <c r="L613" s="30">
        <v>0.70830000000000004</v>
      </c>
      <c r="M613" s="30">
        <v>0.59899999999999998</v>
      </c>
      <c r="N613" s="30">
        <v>0.74890000000000001</v>
      </c>
      <c r="O613" s="30">
        <v>0.71509999999999996</v>
      </c>
      <c r="P613" s="30">
        <v>0.76400000000000001</v>
      </c>
      <c r="Q613" s="30">
        <v>0.65859999999999996</v>
      </c>
      <c r="R613" s="30">
        <v>0.84909999999999997</v>
      </c>
      <c r="S613" s="114">
        <f t="shared" si="78"/>
        <v>8.5635000000000012</v>
      </c>
      <c r="T613" s="71"/>
    </row>
    <row r="614" spans="1:20" ht="13.5">
      <c r="A614" s="30">
        <f t="shared" si="79"/>
        <v>2017713</v>
      </c>
      <c r="B614" s="30">
        <v>71</v>
      </c>
      <c r="C614" s="30" t="str">
        <f>VLOOKUP(B614,mas!B:C,2,FALSE)</f>
        <v>あやべ協立診療所</v>
      </c>
      <c r="D614" s="30">
        <v>2017</v>
      </c>
      <c r="E614" s="66">
        <v>3</v>
      </c>
      <c r="F614" s="30" t="str">
        <f>VLOOKUP(E614,mas!G:H,2,FALSE)</f>
        <v>軽　油</v>
      </c>
      <c r="G614" s="30">
        <v>0.1157</v>
      </c>
      <c r="H614" s="30">
        <v>5.3999999999999999E-2</v>
      </c>
      <c r="I614" s="30">
        <v>6.2E-2</v>
      </c>
      <c r="J614" s="30">
        <v>9.4899999999999998E-2</v>
      </c>
      <c r="K614" s="30">
        <v>6.4699999999999994E-2</v>
      </c>
      <c r="L614" s="30">
        <v>5.2400000000000002E-2</v>
      </c>
      <c r="M614" s="30">
        <v>3.04E-2</v>
      </c>
      <c r="N614" s="30">
        <v>7.6600000000000001E-2</v>
      </c>
      <c r="O614" s="30">
        <v>7.0599999999999996E-2</v>
      </c>
      <c r="P614" s="30">
        <v>5.9400000000000001E-2</v>
      </c>
      <c r="Q614" s="30">
        <v>6.2E-2</v>
      </c>
      <c r="R614" s="30">
        <v>0</v>
      </c>
      <c r="S614" s="114">
        <f t="shared" si="78"/>
        <v>0.74269999999999992</v>
      </c>
      <c r="T614" s="71"/>
    </row>
    <row r="615" spans="1:20" ht="13.5">
      <c r="A615" s="30">
        <f t="shared" si="79"/>
        <v>2017715</v>
      </c>
      <c r="B615" s="30">
        <v>71</v>
      </c>
      <c r="C615" s="30" t="str">
        <f>VLOOKUP(B615,mas!B:C,2,FALSE)</f>
        <v>あやべ協立診療所</v>
      </c>
      <c r="D615" s="30">
        <v>2017</v>
      </c>
      <c r="E615" s="66">
        <v>5</v>
      </c>
      <c r="F615" s="30" t="str">
        <f>VLOOKUP(E615,mas!G:H,2,FALSE)</f>
        <v>液化石油ガス（LPG)</v>
      </c>
      <c r="G615" s="30">
        <v>0.14990000000000001</v>
      </c>
      <c r="H615" s="30">
        <v>0.13880000000000001</v>
      </c>
      <c r="I615" s="30">
        <v>9.5000000000000001E-2</v>
      </c>
      <c r="J615" s="30">
        <v>9.01E-2</v>
      </c>
      <c r="K615" s="30">
        <v>7.0900000000000005E-2</v>
      </c>
      <c r="L615" s="30">
        <v>7.8600000000000003E-2</v>
      </c>
      <c r="M615" s="30">
        <v>9.06E-2</v>
      </c>
      <c r="N615" s="30">
        <v>0.1239</v>
      </c>
      <c r="O615" s="30">
        <v>0.14360000000000001</v>
      </c>
      <c r="P615" s="30">
        <v>0.1885</v>
      </c>
      <c r="Q615" s="30">
        <v>0.1595</v>
      </c>
      <c r="R615" s="30">
        <v>0.15609999999999999</v>
      </c>
      <c r="S615" s="114">
        <f t="shared" si="78"/>
        <v>1.4855</v>
      </c>
      <c r="T615" s="71"/>
    </row>
    <row r="616" spans="1:20" ht="13.5">
      <c r="A616" s="30">
        <f t="shared" si="79"/>
        <v>2017717</v>
      </c>
      <c r="B616" s="30">
        <v>71</v>
      </c>
      <c r="C616" s="30" t="str">
        <f>VLOOKUP(B616,mas!B:C,2,FALSE)</f>
        <v>あやべ協立診療所</v>
      </c>
      <c r="D616" s="30">
        <v>2017</v>
      </c>
      <c r="E616" s="66">
        <v>7</v>
      </c>
      <c r="F616" s="30" t="str">
        <f>VLOOKUP(E616,mas!G:H,2,FALSE)</f>
        <v>電　力</v>
      </c>
      <c r="G616" s="30">
        <v>19.664000000000001</v>
      </c>
      <c r="H616" s="30">
        <v>10.71</v>
      </c>
      <c r="I616" s="30">
        <v>7.2510000000000003</v>
      </c>
      <c r="J616" s="30">
        <v>7.6150000000000002</v>
      </c>
      <c r="K616" s="30">
        <v>13.217000000000001</v>
      </c>
      <c r="L616" s="30">
        <v>13.467000000000001</v>
      </c>
      <c r="M616" s="30">
        <v>8.0109999999999992</v>
      </c>
      <c r="N616" s="30">
        <v>8.9239999999999995</v>
      </c>
      <c r="O616" s="30">
        <v>15.337</v>
      </c>
      <c r="P616" s="30">
        <v>21.757000000000001</v>
      </c>
      <c r="Q616" s="30">
        <v>23.533999999999999</v>
      </c>
      <c r="R616" s="30">
        <v>21.821000000000002</v>
      </c>
      <c r="S616" s="114">
        <f t="shared" si="78"/>
        <v>171.30800000000002</v>
      </c>
      <c r="T616" s="71"/>
    </row>
    <row r="617" spans="1:20" ht="13.5">
      <c r="A617" s="30">
        <f t="shared" si="79"/>
        <v>2017721</v>
      </c>
      <c r="B617" s="30">
        <v>72</v>
      </c>
      <c r="C617" s="30" t="str">
        <f>VLOOKUP(B617,mas!B:C,2,FALSE)</f>
        <v>まいづる協立診療所</v>
      </c>
      <c r="D617" s="30">
        <v>2017</v>
      </c>
      <c r="E617" s="66">
        <v>1</v>
      </c>
      <c r="F617" s="30" t="str">
        <f>VLOOKUP(E617,mas!G:H,2,FALSE)</f>
        <v>揮発油（ガソリン）</v>
      </c>
      <c r="G617" s="30">
        <v>0.13400000000000001</v>
      </c>
      <c r="H617" s="30">
        <v>6.8000000000000005E-2</v>
      </c>
      <c r="I617" s="30">
        <v>8.1000000000000003E-2</v>
      </c>
      <c r="J617" s="30">
        <v>0.104</v>
      </c>
      <c r="K617" s="30">
        <v>9.7000000000000003E-2</v>
      </c>
      <c r="L617" s="30">
        <v>0.10199999999999999</v>
      </c>
      <c r="M617" s="30">
        <v>7.9000000000000001E-2</v>
      </c>
      <c r="N617" s="30">
        <v>0.115</v>
      </c>
      <c r="O617" s="30">
        <v>0.11700000000000001</v>
      </c>
      <c r="P617" s="30">
        <v>6.2E-2</v>
      </c>
      <c r="Q617" s="30">
        <v>0.104</v>
      </c>
      <c r="R617" s="30">
        <v>6.2E-2</v>
      </c>
      <c r="S617" s="114">
        <f t="shared" si="78"/>
        <v>1.125</v>
      </c>
      <c r="T617" s="71"/>
    </row>
    <row r="618" spans="1:20" ht="13.5">
      <c r="A618" s="30">
        <f t="shared" si="79"/>
        <v>2017723</v>
      </c>
      <c r="B618" s="30">
        <v>72</v>
      </c>
      <c r="C618" s="30" t="str">
        <f>VLOOKUP(B618,mas!B:C,2,FALSE)</f>
        <v>まいづる協立診療所</v>
      </c>
      <c r="D618" s="30">
        <v>2017</v>
      </c>
      <c r="E618" s="66">
        <v>3</v>
      </c>
      <c r="F618" s="30" t="str">
        <f>VLOOKUP(E618,mas!G:H,2,FALSE)</f>
        <v>軽　油</v>
      </c>
      <c r="G618" s="30">
        <v>1.7999999999999999E-2</v>
      </c>
      <c r="H618" s="30">
        <v>0</v>
      </c>
      <c r="I618" s="30">
        <v>0</v>
      </c>
      <c r="J618" s="30">
        <v>3.7999999999999999E-2</v>
      </c>
      <c r="K618" s="30">
        <v>0</v>
      </c>
      <c r="L618" s="30">
        <v>0</v>
      </c>
      <c r="M618" s="30">
        <v>0</v>
      </c>
      <c r="N618" s="30">
        <v>0.02</v>
      </c>
      <c r="O618" s="30">
        <v>0</v>
      </c>
      <c r="P618" s="30">
        <v>0</v>
      </c>
      <c r="Q618" s="30">
        <v>0</v>
      </c>
      <c r="R618" s="30">
        <v>0</v>
      </c>
      <c r="S618" s="114">
        <f t="shared" si="78"/>
        <v>7.5999999999999998E-2</v>
      </c>
      <c r="T618" s="71"/>
    </row>
    <row r="619" spans="1:20" ht="13.5">
      <c r="A619" s="30">
        <f t="shared" si="79"/>
        <v>2017725</v>
      </c>
      <c r="B619" s="30">
        <v>72</v>
      </c>
      <c r="C619" s="30" t="str">
        <f>VLOOKUP(B619,mas!B:C,2,FALSE)</f>
        <v>まいづる協立診療所</v>
      </c>
      <c r="D619" s="30">
        <v>2017</v>
      </c>
      <c r="E619" s="66">
        <v>5</v>
      </c>
      <c r="F619" s="30" t="str">
        <f>VLOOKUP(E619,mas!G:H,2,FALSE)</f>
        <v>液化石油ガス（LPG)</v>
      </c>
      <c r="G619" s="30">
        <v>2.1000000000000001E-2</v>
      </c>
      <c r="H619" s="30">
        <v>0.05</v>
      </c>
      <c r="I619" s="30">
        <v>8.7999999999999995E-2</v>
      </c>
      <c r="J619" s="30">
        <v>0.14799999999999999</v>
      </c>
      <c r="K619" s="30">
        <v>0.11700000000000001</v>
      </c>
      <c r="L619" s="30">
        <v>0.05</v>
      </c>
      <c r="M619" s="30">
        <v>4.3999999999999997E-2</v>
      </c>
      <c r="N619" s="30">
        <v>0.11600000000000001</v>
      </c>
      <c r="O619" s="30">
        <v>0.13700000000000001</v>
      </c>
      <c r="P619" s="30">
        <v>0.18099999999999999</v>
      </c>
      <c r="Q619" s="30">
        <v>0.157</v>
      </c>
      <c r="R619" s="30">
        <v>6.7000000000000004E-2</v>
      </c>
      <c r="S619" s="114">
        <f t="shared" si="78"/>
        <v>1.1759999999999999</v>
      </c>
      <c r="T619" s="71"/>
    </row>
    <row r="620" spans="1:20" ht="13.5">
      <c r="A620" s="30">
        <f t="shared" si="79"/>
        <v>2017727</v>
      </c>
      <c r="B620" s="30">
        <v>72</v>
      </c>
      <c r="C620" s="30" t="str">
        <f>VLOOKUP(B620,mas!B:C,2,FALSE)</f>
        <v>まいづる協立診療所</v>
      </c>
      <c r="D620" s="30">
        <v>2017</v>
      </c>
      <c r="E620" s="66">
        <v>7</v>
      </c>
      <c r="F620" s="30" t="str">
        <f>VLOOKUP(E620,mas!G:H,2,FALSE)</f>
        <v>電　力</v>
      </c>
      <c r="G620" s="30">
        <v>2.2269999999999999</v>
      </c>
      <c r="H620" s="30">
        <v>1.8959999999999999</v>
      </c>
      <c r="I620" s="30">
        <v>2.1230000000000002</v>
      </c>
      <c r="J620" s="30">
        <v>2.2480000000000002</v>
      </c>
      <c r="K620" s="30">
        <v>2.3199999999999998</v>
      </c>
      <c r="L620" s="30">
        <v>1.96</v>
      </c>
      <c r="M620" s="30">
        <v>2.42</v>
      </c>
      <c r="N620" s="30">
        <v>2.411</v>
      </c>
      <c r="O620" s="30">
        <v>2.613</v>
      </c>
      <c r="P620" s="30">
        <v>2.8029999999999999</v>
      </c>
      <c r="Q620" s="30">
        <v>2.5590000000000002</v>
      </c>
      <c r="R620" s="30">
        <v>2.3980000000000001</v>
      </c>
      <c r="S620" s="114">
        <f t="shared" si="78"/>
        <v>27.978000000000002</v>
      </c>
      <c r="T620" s="71"/>
    </row>
    <row r="621" spans="1:20" ht="13.5">
      <c r="A621" s="30">
        <f t="shared" si="79"/>
        <v>2017731</v>
      </c>
      <c r="B621" s="30">
        <v>73</v>
      </c>
      <c r="C621" s="30" t="str">
        <f>VLOOKUP(B621,mas!B:C,2,FALSE)</f>
        <v>たんご協立診療所</v>
      </c>
      <c r="D621" s="30">
        <v>2017</v>
      </c>
      <c r="E621" s="66">
        <v>1</v>
      </c>
      <c r="F621" s="30" t="str">
        <f>VLOOKUP(E621,mas!G:H,2,FALSE)</f>
        <v>揮発油（ガソリン）</v>
      </c>
      <c r="G621" s="30">
        <v>6.9500000000000006E-2</v>
      </c>
      <c r="H621" s="30">
        <v>3.4000000000000002E-2</v>
      </c>
      <c r="I621" s="30">
        <v>9.3799999999999994E-2</v>
      </c>
      <c r="J621" s="30">
        <v>0.1089</v>
      </c>
      <c r="K621" s="30">
        <v>9.7199999999999995E-2</v>
      </c>
      <c r="L621" s="30">
        <v>0.1275</v>
      </c>
      <c r="M621" s="30">
        <v>0.12889999999999999</v>
      </c>
      <c r="N621" s="30">
        <v>0.1004</v>
      </c>
      <c r="O621" s="30">
        <v>0.1118</v>
      </c>
      <c r="P621" s="30">
        <v>0.127</v>
      </c>
      <c r="Q621" s="30">
        <v>0.16059999999999999</v>
      </c>
      <c r="R621" s="30">
        <v>9.6799999999999997E-2</v>
      </c>
      <c r="S621" s="114">
        <f t="shared" si="78"/>
        <v>1.2564000000000002</v>
      </c>
      <c r="T621" s="71"/>
    </row>
    <row r="622" spans="1:20" ht="13.5">
      <c r="A622" s="30">
        <f t="shared" si="79"/>
        <v>2017732</v>
      </c>
      <c r="B622" s="30">
        <v>73</v>
      </c>
      <c r="C622" s="30" t="str">
        <f>VLOOKUP(B622,mas!B:C,2,FALSE)</f>
        <v>たんご協立診療所</v>
      </c>
      <c r="D622" s="30">
        <v>2017</v>
      </c>
      <c r="E622" s="66">
        <v>2</v>
      </c>
      <c r="F622" s="30" t="str">
        <f>VLOOKUP(E622,mas!G:H,2,FALSE)</f>
        <v>灯　油</v>
      </c>
      <c r="G622" s="30">
        <v>0.2</v>
      </c>
      <c r="H622" s="30">
        <v>0</v>
      </c>
      <c r="I622" s="30">
        <v>0</v>
      </c>
      <c r="J622" s="30">
        <v>0.76</v>
      </c>
      <c r="K622" s="30">
        <v>0.63</v>
      </c>
      <c r="L622" s="30">
        <v>0.2</v>
      </c>
      <c r="M622" s="30">
        <v>0.63</v>
      </c>
      <c r="N622" s="30">
        <v>1</v>
      </c>
      <c r="O622" s="30">
        <v>0.99</v>
      </c>
      <c r="P622" s="30">
        <v>1.07</v>
      </c>
      <c r="Q622" s="30">
        <v>1.07</v>
      </c>
      <c r="R622" s="30">
        <v>0.64</v>
      </c>
      <c r="S622" s="114">
        <f t="shared" si="78"/>
        <v>7.19</v>
      </c>
      <c r="T622" s="71"/>
    </row>
    <row r="623" spans="1:20" ht="13.5">
      <c r="A623" s="30">
        <f t="shared" si="79"/>
        <v>2017735</v>
      </c>
      <c r="B623" s="30">
        <v>73</v>
      </c>
      <c r="C623" s="30" t="str">
        <f>VLOOKUP(B623,mas!B:C,2,FALSE)</f>
        <v>たんご協立診療所</v>
      </c>
      <c r="D623" s="30">
        <v>2017</v>
      </c>
      <c r="E623" s="66">
        <v>5</v>
      </c>
      <c r="F623" s="30" t="str">
        <f>VLOOKUP(E623,mas!G:H,2,FALSE)</f>
        <v>液化石油ガス（LPG)</v>
      </c>
      <c r="G623" s="30">
        <v>0.01</v>
      </c>
      <c r="H623" s="30">
        <v>7.0000000000000001E-3</v>
      </c>
      <c r="I623" s="30">
        <v>6.0000000000000001E-3</v>
      </c>
      <c r="J623" s="30">
        <v>4.0000000000000001E-3</v>
      </c>
      <c r="K623" s="30">
        <v>5.0000000000000001E-3</v>
      </c>
      <c r="L623" s="30">
        <v>5.0000000000000001E-3</v>
      </c>
      <c r="M623" s="30">
        <v>7.0000000000000001E-3</v>
      </c>
      <c r="N623" s="30">
        <v>8.0000000000000002E-3</v>
      </c>
      <c r="O623" s="30">
        <v>7.0000000000000001E-3</v>
      </c>
      <c r="P623" s="30">
        <v>1.0999999999999999E-2</v>
      </c>
      <c r="Q623" s="30">
        <v>8.9999999999999993E-3</v>
      </c>
      <c r="R623" s="30">
        <v>8.0000000000000002E-3</v>
      </c>
      <c r="S623" s="114">
        <f t="shared" si="78"/>
        <v>8.6999999999999994E-2</v>
      </c>
      <c r="T623" s="71"/>
    </row>
    <row r="624" spans="1:20" ht="13.5">
      <c r="A624" s="30">
        <f t="shared" si="79"/>
        <v>2017737</v>
      </c>
      <c r="B624" s="30">
        <v>73</v>
      </c>
      <c r="C624" s="30" t="str">
        <f>VLOOKUP(B624,mas!B:C,2,FALSE)</f>
        <v>たんご協立診療所</v>
      </c>
      <c r="D624" s="30">
        <v>2017</v>
      </c>
      <c r="E624" s="66">
        <v>7</v>
      </c>
      <c r="F624" s="30" t="str">
        <f>VLOOKUP(E624,mas!G:H,2,FALSE)</f>
        <v>電　力</v>
      </c>
      <c r="G624" s="30">
        <v>2.9540000000000002</v>
      </c>
      <c r="H624" s="30">
        <v>2.4830000000000001</v>
      </c>
      <c r="I624" s="30">
        <v>2.415</v>
      </c>
      <c r="J624" s="30">
        <v>2.9089999999999998</v>
      </c>
      <c r="K624" s="30">
        <v>2.95</v>
      </c>
      <c r="L624" s="30">
        <v>2.5569999999999999</v>
      </c>
      <c r="M624" s="30">
        <v>2.4729999999999999</v>
      </c>
      <c r="N624" s="30">
        <v>3.01</v>
      </c>
      <c r="O624" s="30">
        <v>3.0760000000000001</v>
      </c>
      <c r="P624" s="30">
        <v>3.4279999999999999</v>
      </c>
      <c r="Q624" s="30">
        <v>3.4279999999999999</v>
      </c>
      <c r="R624" s="30">
        <v>2.9849999999999999</v>
      </c>
      <c r="S624" s="114">
        <f t="shared" si="78"/>
        <v>34.667999999999999</v>
      </c>
      <c r="T624" s="71"/>
    </row>
    <row r="625" spans="1:20" ht="13.5">
      <c r="A625" s="30">
        <f t="shared" si="79"/>
        <v>2017741</v>
      </c>
      <c r="B625" s="30">
        <v>74</v>
      </c>
      <c r="C625" s="30" t="str">
        <f>VLOOKUP(B625,mas!B:C,2,FALSE)</f>
        <v>在宅ケアＳＴげんき</v>
      </c>
      <c r="D625" s="30">
        <v>2017</v>
      </c>
      <c r="E625" s="66">
        <v>1</v>
      </c>
      <c r="F625" s="30" t="str">
        <f>VLOOKUP(E625,mas!G:H,2,FALSE)</f>
        <v>揮発油（ガソリン）</v>
      </c>
      <c r="G625" s="30">
        <v>0.28870000000000001</v>
      </c>
      <c r="H625" s="30">
        <v>0.26540000000000002</v>
      </c>
      <c r="I625" s="30">
        <v>0.312</v>
      </c>
      <c r="J625" s="30">
        <v>0.30499999999999999</v>
      </c>
      <c r="K625" s="30">
        <v>0.36459999999999998</v>
      </c>
      <c r="L625" s="30">
        <v>0.2354</v>
      </c>
      <c r="M625" s="30">
        <v>0.27889999999999998</v>
      </c>
      <c r="N625" s="30">
        <v>0.27829999999999999</v>
      </c>
      <c r="O625" s="30">
        <v>0.3337</v>
      </c>
      <c r="P625" s="30">
        <v>0.2331</v>
      </c>
      <c r="Q625" s="30">
        <v>0.2908</v>
      </c>
      <c r="R625" s="30">
        <v>0.1971</v>
      </c>
      <c r="S625" s="114">
        <f t="shared" si="78"/>
        <v>3.383</v>
      </c>
      <c r="T625" s="71"/>
    </row>
    <row r="626" spans="1:20" ht="13.5">
      <c r="A626" s="30">
        <f t="shared" si="79"/>
        <v>2017761</v>
      </c>
      <c r="B626" s="30">
        <v>76</v>
      </c>
      <c r="C626" s="30" t="str">
        <f>VLOOKUP(B626,mas!B:C,2,FALSE)</f>
        <v>訪問看護ＳＴゆたかの</v>
      </c>
      <c r="D626" s="30">
        <v>2017</v>
      </c>
      <c r="E626" s="66">
        <v>1</v>
      </c>
      <c r="F626" s="30" t="str">
        <f>VLOOKUP(E626,mas!G:H,2,FALSE)</f>
        <v>揮発油（ガソリン）</v>
      </c>
      <c r="G626" s="30">
        <v>8.1799999999999998E-2</v>
      </c>
      <c r="H626" s="30">
        <v>7.5300000000000006E-2</v>
      </c>
      <c r="I626" s="30">
        <v>0.2298</v>
      </c>
      <c r="J626" s="30">
        <v>0.29859999999999998</v>
      </c>
      <c r="K626" s="30">
        <v>0.2046</v>
      </c>
      <c r="L626" s="30">
        <v>0.24429999999999999</v>
      </c>
      <c r="M626" s="30">
        <v>0.14369999999999999</v>
      </c>
      <c r="N626" s="30">
        <v>0.2001</v>
      </c>
      <c r="O626" s="30">
        <v>0.27400000000000002</v>
      </c>
      <c r="P626" s="30">
        <v>0.24360000000000001</v>
      </c>
      <c r="Q626" s="30">
        <v>0.27260000000000001</v>
      </c>
      <c r="R626" s="30">
        <v>0.19539999999999999</v>
      </c>
      <c r="S626" s="114">
        <f t="shared" si="78"/>
        <v>2.4638</v>
      </c>
      <c r="T626" s="71"/>
    </row>
    <row r="627" spans="1:20" ht="13.5">
      <c r="A627" s="30">
        <f t="shared" si="79"/>
        <v>2017762</v>
      </c>
      <c r="B627" s="30">
        <v>76</v>
      </c>
      <c r="C627" s="30" t="str">
        <f>VLOOKUP(B627,mas!B:C,2,FALSE)</f>
        <v>訪問看護ＳＴゆたかの</v>
      </c>
      <c r="D627" s="30">
        <v>2017</v>
      </c>
      <c r="E627" s="66">
        <v>2</v>
      </c>
      <c r="F627" s="30" t="str">
        <f>VLOOKUP(E627,mas!G:H,2,FALSE)</f>
        <v>灯　油</v>
      </c>
      <c r="G627" s="30">
        <v>0</v>
      </c>
      <c r="H627" s="30">
        <v>0</v>
      </c>
      <c r="I627" s="30">
        <v>0</v>
      </c>
      <c r="J627" s="30">
        <v>0</v>
      </c>
      <c r="K627" s="30">
        <v>0</v>
      </c>
      <c r="L627" s="30">
        <v>0</v>
      </c>
      <c r="M627" s="30">
        <v>0</v>
      </c>
      <c r="N627" s="30">
        <v>5.6000000000000001E-2</v>
      </c>
      <c r="O627" s="30">
        <v>3.5999999999999997E-2</v>
      </c>
      <c r="P627" s="30">
        <v>3.5999999999999997E-2</v>
      </c>
      <c r="Q627" s="30">
        <v>0</v>
      </c>
      <c r="R627" s="30">
        <v>0</v>
      </c>
      <c r="S627" s="114">
        <f t="shared" si="78"/>
        <v>0.128</v>
      </c>
      <c r="T627" s="71"/>
    </row>
    <row r="628" spans="1:20" ht="13.5">
      <c r="A628" s="30">
        <f t="shared" si="79"/>
        <v>2017765</v>
      </c>
      <c r="B628" s="30">
        <v>76</v>
      </c>
      <c r="C628" s="30" t="str">
        <f>VLOOKUP(B628,mas!B:C,2,FALSE)</f>
        <v>訪問看護ＳＴゆたかの</v>
      </c>
      <c r="D628" s="30">
        <v>2017</v>
      </c>
      <c r="E628" s="66">
        <v>5</v>
      </c>
      <c r="F628" s="30" t="str">
        <f>VLOOKUP(E628,mas!G:H,2,FALSE)</f>
        <v>液化石油ガス（LPG)</v>
      </c>
      <c r="G628" s="30">
        <v>5.0000000000000001E-3</v>
      </c>
      <c r="H628" s="30">
        <v>4.0000000000000001E-3</v>
      </c>
      <c r="I628" s="30">
        <v>4.0000000000000001E-3</v>
      </c>
      <c r="J628" s="30">
        <v>2E-3</v>
      </c>
      <c r="K628" s="30">
        <v>2E-3</v>
      </c>
      <c r="L628" s="30">
        <v>2E-3</v>
      </c>
      <c r="M628" s="30">
        <v>5.0000000000000001E-3</v>
      </c>
      <c r="N628" s="30">
        <v>5.0000000000000001E-3</v>
      </c>
      <c r="O628" s="30">
        <v>6.0000000000000001E-3</v>
      </c>
      <c r="P628" s="30">
        <v>0.01</v>
      </c>
      <c r="Q628" s="30">
        <v>6.0000000000000001E-3</v>
      </c>
      <c r="R628" s="30">
        <v>6.0000000000000001E-3</v>
      </c>
      <c r="S628" s="114">
        <f t="shared" si="78"/>
        <v>5.7000000000000002E-2</v>
      </c>
      <c r="T628" s="71"/>
    </row>
    <row r="629" spans="1:20" ht="13.5">
      <c r="A629" s="30">
        <f t="shared" si="79"/>
        <v>2017767</v>
      </c>
      <c r="B629" s="30">
        <v>76</v>
      </c>
      <c r="C629" s="30" t="str">
        <f>VLOOKUP(B629,mas!B:C,2,FALSE)</f>
        <v>訪問看護ＳＴゆたかの</v>
      </c>
      <c r="D629" s="30">
        <v>2017</v>
      </c>
      <c r="E629" s="66">
        <v>7</v>
      </c>
      <c r="F629" s="30" t="str">
        <f>VLOOKUP(E629,mas!G:H,2,FALSE)</f>
        <v>電　力</v>
      </c>
      <c r="G629" s="30">
        <v>0.86399999999999999</v>
      </c>
      <c r="H629" s="30">
        <v>0.42599999999999999</v>
      </c>
      <c r="I629" s="30">
        <v>0.36399999999999999</v>
      </c>
      <c r="J629" s="30">
        <v>0.57999999999999996</v>
      </c>
      <c r="K629" s="30">
        <v>0.93700000000000006</v>
      </c>
      <c r="L629" s="30">
        <v>0.71699999999999997</v>
      </c>
      <c r="M629" s="30">
        <v>0.36699999999999999</v>
      </c>
      <c r="N629" s="30">
        <v>0.52700000000000002</v>
      </c>
      <c r="O629" s="30">
        <v>0.83599999999999997</v>
      </c>
      <c r="P629" s="30">
        <v>0.97499999999999998</v>
      </c>
      <c r="Q629" s="30">
        <v>0.96199999999999997</v>
      </c>
      <c r="R629" s="30">
        <v>0.84699999999999998</v>
      </c>
      <c r="S629" s="114">
        <f t="shared" si="78"/>
        <v>8.402000000000001</v>
      </c>
      <c r="T629" s="71"/>
    </row>
    <row r="630" spans="1:20" ht="13.5">
      <c r="A630" s="30">
        <f t="shared" si="79"/>
        <v>2017771</v>
      </c>
      <c r="B630" s="30">
        <v>77</v>
      </c>
      <c r="C630" s="30" t="str">
        <f>VLOOKUP(B630,mas!B:C,2,FALSE)</f>
        <v>ほっとＳＴきぼう</v>
      </c>
      <c r="D630" s="30">
        <v>2017</v>
      </c>
      <c r="E630" s="66">
        <v>1</v>
      </c>
      <c r="F630" s="30" t="str">
        <f>VLOOKUP(E630,mas!G:H,2,FALSE)</f>
        <v>揮発油（ガソリン）</v>
      </c>
      <c r="G630" s="30">
        <v>0.11700000000000001</v>
      </c>
      <c r="H630" s="30">
        <v>0.16</v>
      </c>
      <c r="I630" s="30">
        <v>9.4E-2</v>
      </c>
      <c r="J630" s="30">
        <v>0.16600000000000001</v>
      </c>
      <c r="K630" s="30">
        <v>0.13900000000000001</v>
      </c>
      <c r="L630" s="30">
        <v>0.11600000000000001</v>
      </c>
      <c r="M630" s="30">
        <v>0.121</v>
      </c>
      <c r="N630" s="30">
        <v>0.11600000000000001</v>
      </c>
      <c r="O630" s="30">
        <v>0.14199999999999999</v>
      </c>
      <c r="P630" s="30">
        <v>0.14199999999999999</v>
      </c>
      <c r="Q630" s="30">
        <v>0.115</v>
      </c>
      <c r="R630" s="30">
        <v>0.14299999999999999</v>
      </c>
      <c r="S630" s="114">
        <f t="shared" si="78"/>
        <v>1.571</v>
      </c>
      <c r="T630" s="71"/>
    </row>
    <row r="631" spans="1:20" ht="13.5">
      <c r="A631" s="30">
        <f t="shared" si="79"/>
        <v>2017777</v>
      </c>
      <c r="B631" s="30">
        <v>77</v>
      </c>
      <c r="C631" s="30" t="str">
        <f>VLOOKUP(B631,mas!B:C,2,FALSE)</f>
        <v>ほっとＳＴきぼう</v>
      </c>
      <c r="D631" s="30">
        <v>2017</v>
      </c>
      <c r="E631" s="66">
        <v>7</v>
      </c>
      <c r="F631" s="30" t="str">
        <f>VLOOKUP(E631,mas!G:H,2,FALSE)</f>
        <v>電　力</v>
      </c>
      <c r="G631" s="30">
        <v>1.1970000000000001</v>
      </c>
      <c r="H631" s="30">
        <v>0.73399999999999999</v>
      </c>
      <c r="I631" s="30">
        <v>0.48799999999999999</v>
      </c>
      <c r="J631" s="30">
        <v>0.54700000000000004</v>
      </c>
      <c r="K631" s="30">
        <v>0.88600000000000001</v>
      </c>
      <c r="L631" s="30">
        <v>0.91100000000000003</v>
      </c>
      <c r="M631" s="30">
        <v>0.63900000000000001</v>
      </c>
      <c r="N631" s="30">
        <v>0.55000000000000004</v>
      </c>
      <c r="O631" s="30">
        <v>0.77700000000000002</v>
      </c>
      <c r="P631" s="30">
        <v>1.1259999999999999</v>
      </c>
      <c r="Q631" s="30">
        <v>1.4810000000000001</v>
      </c>
      <c r="R631" s="30">
        <v>1.3839999999999999</v>
      </c>
      <c r="S631" s="114">
        <f t="shared" si="78"/>
        <v>10.72</v>
      </c>
      <c r="T631" s="71"/>
    </row>
    <row r="632" spans="1:20" ht="13.5">
      <c r="A632" s="30">
        <f t="shared" si="79"/>
        <v>2017781</v>
      </c>
      <c r="B632" s="30">
        <v>78</v>
      </c>
      <c r="C632" s="30" t="str">
        <f>VLOOKUP(B632,mas!B:C,2,FALSE)</f>
        <v>ふれあいＳＴゆきわり</v>
      </c>
      <c r="D632" s="30">
        <v>2017</v>
      </c>
      <c r="E632" s="66">
        <v>1</v>
      </c>
      <c r="F632" s="30" t="str">
        <f>VLOOKUP(E632,mas!G:H,2,FALSE)</f>
        <v>揮発油（ガソリン）</v>
      </c>
      <c r="G632" s="30">
        <v>0.17199999999999999</v>
      </c>
      <c r="H632" s="30">
        <v>0.193</v>
      </c>
      <c r="I632" s="30">
        <v>0.26300000000000001</v>
      </c>
      <c r="J632" s="30">
        <v>0.223</v>
      </c>
      <c r="K632" s="30">
        <v>0.24</v>
      </c>
      <c r="L632" s="30">
        <v>0.17</v>
      </c>
      <c r="M632" s="30">
        <v>0.222</v>
      </c>
      <c r="N632" s="30">
        <v>0.24199999999999999</v>
      </c>
      <c r="O632" s="30">
        <v>0.24199999999999999</v>
      </c>
      <c r="P632" s="30">
        <v>0.13800000000000001</v>
      </c>
      <c r="Q632" s="30">
        <v>0.21099999999999999</v>
      </c>
      <c r="R632" s="30">
        <v>0.192</v>
      </c>
      <c r="S632" s="114">
        <f t="shared" si="78"/>
        <v>2.508</v>
      </c>
      <c r="T632" s="71"/>
    </row>
    <row r="633" spans="1:20" ht="13.5">
      <c r="A633" s="30">
        <f t="shared" si="79"/>
        <v>2017782</v>
      </c>
      <c r="B633" s="30">
        <v>78</v>
      </c>
      <c r="C633" s="30" t="str">
        <f>VLOOKUP(B633,mas!B:C,2,FALSE)</f>
        <v>ふれあいＳＴゆきわり</v>
      </c>
      <c r="D633" s="30">
        <v>2017</v>
      </c>
      <c r="E633" s="66">
        <v>2</v>
      </c>
      <c r="F633" s="30" t="str">
        <f>VLOOKUP(E633,mas!G:H,2,FALSE)</f>
        <v>灯　油</v>
      </c>
      <c r="G633" s="30">
        <v>3.5999999999999997E-2</v>
      </c>
      <c r="H633" s="30">
        <v>0.01</v>
      </c>
      <c r="I633" s="30">
        <v>0</v>
      </c>
      <c r="J633" s="30">
        <v>0</v>
      </c>
      <c r="K633" s="30">
        <v>0</v>
      </c>
      <c r="L633" s="30">
        <v>0</v>
      </c>
      <c r="M633" s="30">
        <v>0</v>
      </c>
      <c r="N633" s="30">
        <v>5.3999999999999999E-2</v>
      </c>
      <c r="O633" s="30">
        <v>7.1999999999999995E-2</v>
      </c>
      <c r="P633" s="30">
        <v>7.1999999999999995E-2</v>
      </c>
      <c r="Q633" s="30">
        <v>0.09</v>
      </c>
      <c r="R633" s="30">
        <v>3.5999999999999997E-2</v>
      </c>
      <c r="S633" s="114">
        <f t="shared" si="78"/>
        <v>0.36999999999999994</v>
      </c>
      <c r="T633" s="71"/>
    </row>
    <row r="634" spans="1:20" ht="13.5">
      <c r="A634" s="30">
        <f t="shared" si="79"/>
        <v>2017787</v>
      </c>
      <c r="B634" s="30">
        <v>78</v>
      </c>
      <c r="C634" s="30" t="str">
        <f>VLOOKUP(B634,mas!B:C,2,FALSE)</f>
        <v>ふれあいＳＴゆきわり</v>
      </c>
      <c r="D634" s="30">
        <v>2017</v>
      </c>
      <c r="E634" s="66">
        <v>7</v>
      </c>
      <c r="F634" s="30" t="str">
        <f>VLOOKUP(E634,mas!G:H,2,FALSE)</f>
        <v>電　力</v>
      </c>
      <c r="G634" s="30">
        <v>0.377</v>
      </c>
      <c r="H634" s="30">
        <v>0.30099999999999999</v>
      </c>
      <c r="I634" s="30">
        <v>0.35499999999999998</v>
      </c>
      <c r="J634" s="30">
        <v>0.48699999999999999</v>
      </c>
      <c r="K634" s="30">
        <v>0.50700000000000001</v>
      </c>
      <c r="L634" s="30">
        <v>0.34499999999999997</v>
      </c>
      <c r="M634" s="30">
        <v>0.38300000000000001</v>
      </c>
      <c r="N634" s="30">
        <v>0.439</v>
      </c>
      <c r="O634" s="30">
        <v>0.48199999999999998</v>
      </c>
      <c r="P634" s="30">
        <v>0.56499999999999995</v>
      </c>
      <c r="Q634" s="30">
        <v>0.58899999999999997</v>
      </c>
      <c r="R634" s="30">
        <v>0.44900000000000001</v>
      </c>
      <c r="S634" s="114">
        <f t="shared" si="78"/>
        <v>5.2789999999999999</v>
      </c>
      <c r="T634" s="71"/>
    </row>
    <row r="635" spans="1:20" ht="13.5">
      <c r="A635" s="30">
        <f t="shared" si="79"/>
        <v>2017811</v>
      </c>
      <c r="B635" s="30">
        <v>81</v>
      </c>
      <c r="C635" s="30" t="str">
        <f>VLOOKUP(B635,mas!B:C,2,FALSE)</f>
        <v>ふくちやま協立診療所</v>
      </c>
      <c r="D635" s="30">
        <v>2017</v>
      </c>
      <c r="E635" s="66">
        <v>1</v>
      </c>
      <c r="F635" s="30" t="str">
        <f>VLOOKUP(E635,mas!G:H,2,FALSE)</f>
        <v>揮発油（ガソリン）</v>
      </c>
      <c r="G635" s="30">
        <v>0.191</v>
      </c>
      <c r="H635" s="30">
        <v>0.23200000000000001</v>
      </c>
      <c r="I635" s="30">
        <v>0.27800000000000002</v>
      </c>
      <c r="J635" s="30">
        <v>0.26700000000000002</v>
      </c>
      <c r="K635" s="30">
        <v>0.245</v>
      </c>
      <c r="L635" s="30">
        <v>0.20599999999999999</v>
      </c>
      <c r="M635" s="30">
        <v>0.26600000000000001</v>
      </c>
      <c r="N635" s="30">
        <v>0.23899999999999999</v>
      </c>
      <c r="O635" s="30">
        <v>0.26500000000000001</v>
      </c>
      <c r="P635" s="30">
        <v>0.20799999999999999</v>
      </c>
      <c r="Q635" s="30">
        <v>0.22700000000000001</v>
      </c>
      <c r="R635" s="30">
        <v>0.19700000000000001</v>
      </c>
      <c r="S635" s="114">
        <f t="shared" si="78"/>
        <v>2.8210000000000002</v>
      </c>
      <c r="T635" s="71"/>
    </row>
    <row r="636" spans="1:20" ht="13.5">
      <c r="A636" s="30">
        <f t="shared" si="79"/>
        <v>2017815</v>
      </c>
      <c r="B636" s="30">
        <v>81</v>
      </c>
      <c r="C636" s="30" t="str">
        <f>VLOOKUP(B636,mas!B:C,2,FALSE)</f>
        <v>ふくちやま協立診療所</v>
      </c>
      <c r="D636" s="30">
        <v>2017</v>
      </c>
      <c r="E636" s="66">
        <v>5</v>
      </c>
      <c r="F636" s="30" t="str">
        <f>VLOOKUP(E636,mas!G:H,2,FALSE)</f>
        <v>液化石油ガス（LPG)</v>
      </c>
      <c r="G636" s="30">
        <v>2E-3</v>
      </c>
      <c r="H636" s="30">
        <v>2.2000000000000001E-3</v>
      </c>
      <c r="I636" s="30">
        <v>1E-3</v>
      </c>
      <c r="J636" s="30">
        <v>0</v>
      </c>
      <c r="K636" s="30">
        <v>0</v>
      </c>
      <c r="L636" s="30">
        <v>0</v>
      </c>
      <c r="M636" s="30">
        <v>0</v>
      </c>
      <c r="N636" s="30">
        <v>0</v>
      </c>
      <c r="O636" s="30">
        <v>2.0000000000000001E-4</v>
      </c>
      <c r="P636" s="30">
        <v>2.5999999999999999E-3</v>
      </c>
      <c r="Q636" s="30">
        <v>3.5999999999999999E-3</v>
      </c>
      <c r="R636" s="30">
        <v>4.7999999999999996E-3</v>
      </c>
      <c r="S636" s="114">
        <f t="shared" si="78"/>
        <v>1.6399999999999998E-2</v>
      </c>
      <c r="T636" s="71"/>
    </row>
    <row r="637" spans="1:20" ht="13.5">
      <c r="A637" s="30">
        <f t="shared" si="79"/>
        <v>2017817</v>
      </c>
      <c r="B637" s="30">
        <v>81</v>
      </c>
      <c r="C637" s="30" t="str">
        <f>VLOOKUP(B637,mas!B:C,2,FALSE)</f>
        <v>ふくちやま協立診療所</v>
      </c>
      <c r="D637" s="30">
        <v>2017</v>
      </c>
      <c r="E637" s="66">
        <v>7</v>
      </c>
      <c r="F637" s="30" t="str">
        <f>VLOOKUP(E637,mas!G:H,2,FALSE)</f>
        <v>電　力</v>
      </c>
      <c r="G637" s="30">
        <v>5.452</v>
      </c>
      <c r="H637" s="30">
        <v>3.3439999999999999</v>
      </c>
      <c r="I637" s="30">
        <v>2.2240000000000002</v>
      </c>
      <c r="J637" s="30">
        <v>2.4900000000000002</v>
      </c>
      <c r="K637" s="30">
        <v>4.0339999999999998</v>
      </c>
      <c r="L637" s="30">
        <v>4.1509999999999998</v>
      </c>
      <c r="M637" s="30">
        <v>2.9119999999999999</v>
      </c>
      <c r="N637" s="30">
        <v>2.508</v>
      </c>
      <c r="O637" s="30">
        <v>3.5390000000000001</v>
      </c>
      <c r="P637" s="30">
        <v>5.1310000000000002</v>
      </c>
      <c r="Q637" s="30">
        <v>6.7489999999999997</v>
      </c>
      <c r="R637" s="30">
        <v>6.3070000000000004</v>
      </c>
      <c r="S637" s="114">
        <f t="shared" si="78"/>
        <v>48.841000000000001</v>
      </c>
      <c r="T637" s="71"/>
    </row>
    <row r="638" spans="1:20">
      <c r="A638" s="30">
        <f t="shared" si="79"/>
        <v>2017971</v>
      </c>
      <c r="B638" s="72">
        <v>97</v>
      </c>
      <c r="C638" s="72" t="str">
        <f>VLOOKUP(B638,mas!B:C,2,FALSE)</f>
        <v>京都市内事業所計</v>
      </c>
      <c r="D638" s="72">
        <v>2017</v>
      </c>
      <c r="E638" s="72">
        <v>1</v>
      </c>
      <c r="F638" s="72" t="str">
        <f>VLOOKUP(E638,mas!G:H,2,FALSE)</f>
        <v>揮発油（ガソリン）</v>
      </c>
      <c r="G638" s="72">
        <f>SUMIF($E$556:$E$608,$E638,G$556:G$608)</f>
        <v>2.0975000000000001</v>
      </c>
      <c r="H638" s="72">
        <f t="shared" ref="H638:R644" si="80">SUMIF($E$556:$E$608,$E638,H$556:H$608)</f>
        <v>2.1511999999999993</v>
      </c>
      <c r="I638" s="72">
        <f t="shared" si="80"/>
        <v>2.1915000000000004</v>
      </c>
      <c r="J638" s="72">
        <f t="shared" si="80"/>
        <v>2.5225</v>
      </c>
      <c r="K638" s="72">
        <f t="shared" si="80"/>
        <v>2.4902000000000002</v>
      </c>
      <c r="L638" s="72">
        <f t="shared" si="80"/>
        <v>2.2220000000000004</v>
      </c>
      <c r="M638" s="72">
        <f t="shared" si="80"/>
        <v>2.1714000000000002</v>
      </c>
      <c r="N638" s="72">
        <f t="shared" si="80"/>
        <v>2.2967</v>
      </c>
      <c r="O638" s="72">
        <f t="shared" si="80"/>
        <v>2.4135</v>
      </c>
      <c r="P638" s="72">
        <f t="shared" si="80"/>
        <v>2.2493000000000003</v>
      </c>
      <c r="Q638" s="72">
        <f t="shared" si="80"/>
        <v>2.1332999999999998</v>
      </c>
      <c r="R638" s="72">
        <f t="shared" si="80"/>
        <v>2.3609000000000004</v>
      </c>
      <c r="S638" s="114">
        <f t="shared" si="78"/>
        <v>27.3</v>
      </c>
      <c r="T638" s="71"/>
    </row>
    <row r="639" spans="1:20">
      <c r="A639" s="30">
        <f t="shared" si="79"/>
        <v>2017972</v>
      </c>
      <c r="B639" s="72">
        <v>97</v>
      </c>
      <c r="C639" s="72" t="str">
        <f>VLOOKUP(B639,mas!B:C,2,FALSE)</f>
        <v>京都市内事業所計</v>
      </c>
      <c r="D639" s="72">
        <v>2017</v>
      </c>
      <c r="E639" s="72">
        <v>2</v>
      </c>
      <c r="F639" s="72" t="str">
        <f>VLOOKUP(E639,mas!G:H,2,FALSE)</f>
        <v>灯　油</v>
      </c>
      <c r="G639" s="72">
        <f t="shared" ref="G639:G644" si="81">SUMIF($E$556:$E$608,$E639,G$556:G$608)</f>
        <v>0</v>
      </c>
      <c r="H639" s="72">
        <f t="shared" si="80"/>
        <v>0</v>
      </c>
      <c r="I639" s="72">
        <f t="shared" si="80"/>
        <v>0</v>
      </c>
      <c r="J639" s="72">
        <f t="shared" si="80"/>
        <v>0</v>
      </c>
      <c r="K639" s="72">
        <f t="shared" si="80"/>
        <v>0</v>
      </c>
      <c r="L639" s="72">
        <f t="shared" si="80"/>
        <v>0</v>
      </c>
      <c r="M639" s="72">
        <f t="shared" si="80"/>
        <v>0</v>
      </c>
      <c r="N639" s="72">
        <f t="shared" si="80"/>
        <v>0.245</v>
      </c>
      <c r="O639" s="72">
        <f t="shared" si="80"/>
        <v>0.54300000000000004</v>
      </c>
      <c r="P639" s="72">
        <f t="shared" si="80"/>
        <v>0.52400000000000002</v>
      </c>
      <c r="Q639" s="72">
        <f t="shared" si="80"/>
        <v>0.47700000000000004</v>
      </c>
      <c r="R639" s="72">
        <f t="shared" si="80"/>
        <v>0.36</v>
      </c>
      <c r="S639" s="114">
        <f t="shared" si="78"/>
        <v>2.149</v>
      </c>
      <c r="T639" s="71"/>
    </row>
    <row r="640" spans="1:20">
      <c r="A640" s="30">
        <f t="shared" si="79"/>
        <v>2017973</v>
      </c>
      <c r="B640" s="72">
        <v>97</v>
      </c>
      <c r="C640" s="72" t="str">
        <f>VLOOKUP(B640,mas!B:C,2,FALSE)</f>
        <v>京都市内事業所計</v>
      </c>
      <c r="D640" s="72">
        <v>2017</v>
      </c>
      <c r="E640" s="72">
        <v>3</v>
      </c>
      <c r="F640" s="72" t="str">
        <f>VLOOKUP(E640,mas!G:H,2,FALSE)</f>
        <v>軽　油</v>
      </c>
      <c r="G640" s="72">
        <f t="shared" si="81"/>
        <v>0</v>
      </c>
      <c r="H640" s="72">
        <f t="shared" si="80"/>
        <v>0</v>
      </c>
      <c r="I640" s="72">
        <f t="shared" si="80"/>
        <v>0</v>
      </c>
      <c r="J640" s="72">
        <f t="shared" si="80"/>
        <v>0</v>
      </c>
      <c r="K640" s="72">
        <f t="shared" si="80"/>
        <v>0</v>
      </c>
      <c r="L640" s="72">
        <f t="shared" si="80"/>
        <v>0</v>
      </c>
      <c r="M640" s="72">
        <f t="shared" si="80"/>
        <v>0</v>
      </c>
      <c r="N640" s="72">
        <f t="shared" si="80"/>
        <v>0</v>
      </c>
      <c r="O640" s="72">
        <f t="shared" si="80"/>
        <v>0</v>
      </c>
      <c r="P640" s="72">
        <f t="shared" si="80"/>
        <v>0</v>
      </c>
      <c r="Q640" s="72">
        <f t="shared" si="80"/>
        <v>0</v>
      </c>
      <c r="R640" s="72">
        <f t="shared" si="80"/>
        <v>0</v>
      </c>
      <c r="S640" s="114">
        <f t="shared" si="78"/>
        <v>0</v>
      </c>
      <c r="T640" s="71"/>
    </row>
    <row r="641" spans="1:20">
      <c r="A641" s="30">
        <f t="shared" si="79"/>
        <v>2017974</v>
      </c>
      <c r="B641" s="72">
        <v>97</v>
      </c>
      <c r="C641" s="72" t="str">
        <f>VLOOKUP(B641,mas!B:C,2,FALSE)</f>
        <v>京都市内事業所計</v>
      </c>
      <c r="D641" s="72">
        <v>2017</v>
      </c>
      <c r="E641" s="72">
        <v>4</v>
      </c>
      <c r="F641" s="72" t="str">
        <f>VLOOKUP(E641,mas!G:H,2,FALSE)</f>
        <v>Ａ重油</v>
      </c>
      <c r="G641" s="72">
        <f t="shared" si="81"/>
        <v>0</v>
      </c>
      <c r="H641" s="72">
        <f t="shared" si="80"/>
        <v>0</v>
      </c>
      <c r="I641" s="72">
        <f t="shared" si="80"/>
        <v>0</v>
      </c>
      <c r="J641" s="72">
        <f t="shared" si="80"/>
        <v>0</v>
      </c>
      <c r="K641" s="72">
        <f t="shared" si="80"/>
        <v>0</v>
      </c>
      <c r="L641" s="72">
        <f t="shared" si="80"/>
        <v>0</v>
      </c>
      <c r="M641" s="72">
        <f t="shared" si="80"/>
        <v>0</v>
      </c>
      <c r="N641" s="72">
        <f t="shared" si="80"/>
        <v>0</v>
      </c>
      <c r="O641" s="72">
        <f t="shared" si="80"/>
        <v>0</v>
      </c>
      <c r="P641" s="72">
        <f t="shared" si="80"/>
        <v>0</v>
      </c>
      <c r="Q641" s="72">
        <f t="shared" si="80"/>
        <v>0</v>
      </c>
      <c r="R641" s="72">
        <f t="shared" si="80"/>
        <v>0</v>
      </c>
      <c r="S641" s="114">
        <f t="shared" si="78"/>
        <v>0</v>
      </c>
      <c r="T641" s="71"/>
    </row>
    <row r="642" spans="1:20">
      <c r="A642" s="30">
        <f t="shared" si="79"/>
        <v>2017975</v>
      </c>
      <c r="B642" s="72">
        <v>97</v>
      </c>
      <c r="C642" s="72" t="str">
        <f>VLOOKUP(B642,mas!B:C,2,FALSE)</f>
        <v>京都市内事業所計</v>
      </c>
      <c r="D642" s="72">
        <v>2017</v>
      </c>
      <c r="E642" s="72">
        <v>5</v>
      </c>
      <c r="F642" s="72" t="str">
        <f>VLOOKUP(E642,mas!G:H,2,FALSE)</f>
        <v>液化石油ガス（LPG)</v>
      </c>
      <c r="G642" s="72">
        <f t="shared" si="81"/>
        <v>0</v>
      </c>
      <c r="H642" s="72">
        <f t="shared" si="80"/>
        <v>0</v>
      </c>
      <c r="I642" s="72">
        <f t="shared" si="80"/>
        <v>0</v>
      </c>
      <c r="J642" s="72">
        <f t="shared" si="80"/>
        <v>0</v>
      </c>
      <c r="K642" s="72">
        <f t="shared" si="80"/>
        <v>0</v>
      </c>
      <c r="L642" s="72">
        <f t="shared" si="80"/>
        <v>0</v>
      </c>
      <c r="M642" s="72">
        <f t="shared" si="80"/>
        <v>0</v>
      </c>
      <c r="N642" s="72">
        <f t="shared" si="80"/>
        <v>0</v>
      </c>
      <c r="O642" s="72">
        <f t="shared" si="80"/>
        <v>0</v>
      </c>
      <c r="P642" s="72">
        <f t="shared" si="80"/>
        <v>0</v>
      </c>
      <c r="Q642" s="72">
        <f t="shared" si="80"/>
        <v>0</v>
      </c>
      <c r="R642" s="72">
        <f t="shared" si="80"/>
        <v>0</v>
      </c>
      <c r="S642" s="114">
        <f t="shared" si="78"/>
        <v>0</v>
      </c>
      <c r="T642" s="71"/>
    </row>
    <row r="643" spans="1:20">
      <c r="A643" s="30">
        <f t="shared" si="79"/>
        <v>2017976</v>
      </c>
      <c r="B643" s="72">
        <v>97</v>
      </c>
      <c r="C643" s="72" t="str">
        <f>VLOOKUP(B643,mas!B:C,2,FALSE)</f>
        <v>京都市内事業所計</v>
      </c>
      <c r="D643" s="72">
        <v>2017</v>
      </c>
      <c r="E643" s="72">
        <v>6</v>
      </c>
      <c r="F643" s="72" t="str">
        <f>VLOOKUP(E643,mas!G:H,2,FALSE)</f>
        <v>都市ガス（13A）</v>
      </c>
      <c r="G643" s="72">
        <f t="shared" si="81"/>
        <v>29.396999999999995</v>
      </c>
      <c r="H643" s="72">
        <f t="shared" si="80"/>
        <v>33.664999999999999</v>
      </c>
      <c r="I643" s="72">
        <f t="shared" si="80"/>
        <v>42.160000000000011</v>
      </c>
      <c r="J643" s="72">
        <f t="shared" si="80"/>
        <v>62.447500000000005</v>
      </c>
      <c r="K643" s="72">
        <f t="shared" si="80"/>
        <v>67.251999999999995</v>
      </c>
      <c r="L643" s="72">
        <f t="shared" si="80"/>
        <v>48.849000000000018</v>
      </c>
      <c r="M643" s="72">
        <f t="shared" si="80"/>
        <v>30.614000000000004</v>
      </c>
      <c r="N643" s="72">
        <f>SUMIF($E$556:$E$608,$E643,N$556:N$608)</f>
        <v>33.538999999999994</v>
      </c>
      <c r="O643" s="72">
        <f t="shared" si="80"/>
        <v>55.212000000000003</v>
      </c>
      <c r="P643" s="72">
        <f t="shared" si="80"/>
        <v>62.067999999999991</v>
      </c>
      <c r="Q643" s="72">
        <f t="shared" si="80"/>
        <v>58.700999999999993</v>
      </c>
      <c r="R643" s="72">
        <f t="shared" si="80"/>
        <v>40.076999999999984</v>
      </c>
      <c r="S643" s="114">
        <f t="shared" si="78"/>
        <v>563.9815000000001</v>
      </c>
      <c r="T643" s="71"/>
    </row>
    <row r="644" spans="1:20">
      <c r="A644" s="30">
        <f t="shared" si="79"/>
        <v>2017977</v>
      </c>
      <c r="B644" s="72">
        <v>97</v>
      </c>
      <c r="C644" s="72" t="str">
        <f>VLOOKUP(B644,mas!B:C,2,FALSE)</f>
        <v>京都市内事業所計</v>
      </c>
      <c r="D644" s="72">
        <v>2017</v>
      </c>
      <c r="E644" s="72">
        <v>7</v>
      </c>
      <c r="F644" s="72" t="str">
        <f>VLOOKUP(E644,mas!G:H,2,FALSE)</f>
        <v>電　力</v>
      </c>
      <c r="G644" s="72">
        <f t="shared" si="81"/>
        <v>324.36100000000005</v>
      </c>
      <c r="H644" s="72">
        <f>SUMIF($E$556:$E$608,$E644,H$556:H$608)</f>
        <v>330.46499999999992</v>
      </c>
      <c r="I644" s="72">
        <f t="shared" si="80"/>
        <v>347.779</v>
      </c>
      <c r="J644" s="72">
        <f t="shared" si="80"/>
        <v>409.46500000000003</v>
      </c>
      <c r="K644" s="72">
        <f t="shared" si="80"/>
        <v>424.13299999999998</v>
      </c>
      <c r="L644" s="72">
        <f t="shared" si="80"/>
        <v>366.62199999999996</v>
      </c>
      <c r="M644" s="72">
        <f t="shared" si="80"/>
        <v>340.24999999999994</v>
      </c>
      <c r="N644" s="72">
        <f t="shared" si="80"/>
        <v>339.20300000000003</v>
      </c>
      <c r="O644" s="72">
        <f t="shared" si="80"/>
        <v>392.99099999999987</v>
      </c>
      <c r="P644" s="72">
        <f t="shared" si="80"/>
        <v>411.13000000000005</v>
      </c>
      <c r="Q644" s="72">
        <f t="shared" si="80"/>
        <v>386.90899999999988</v>
      </c>
      <c r="R644" s="72">
        <f t="shared" si="80"/>
        <v>363.38799999999998</v>
      </c>
      <c r="S644" s="114">
        <f t="shared" ref="S644:S707" si="82">SUM(G644:R644)</f>
        <v>4436.6959999999999</v>
      </c>
      <c r="T644" s="71"/>
    </row>
    <row r="645" spans="1:20">
      <c r="A645" s="30">
        <f t="shared" si="79"/>
        <v>2017981</v>
      </c>
      <c r="B645" s="72">
        <v>98</v>
      </c>
      <c r="C645" s="72" t="str">
        <f>VLOOKUP(B645,mas!B:C,2,FALSE)</f>
        <v>京都府内事業所計</v>
      </c>
      <c r="D645" s="72">
        <v>2017</v>
      </c>
      <c r="E645" s="72">
        <v>1</v>
      </c>
      <c r="F645" s="72" t="str">
        <f>VLOOKUP(E645,mas!G:H,2,FALSE)</f>
        <v>揮発油（ガソリン）</v>
      </c>
      <c r="G645" s="72">
        <f>SUMIF($E$609:$E$637,$E645,G$609:G$637)</f>
        <v>1.8345</v>
      </c>
      <c r="H645" s="72">
        <f t="shared" ref="H645:R651" si="83">SUMIF($E$609:$E$637,$E645,H$609:H$637)</f>
        <v>1.7622</v>
      </c>
      <c r="I645" s="72">
        <f t="shared" si="83"/>
        <v>2.1970000000000001</v>
      </c>
      <c r="J645" s="72">
        <f t="shared" si="83"/>
        <v>2.2082000000000002</v>
      </c>
      <c r="K645" s="72">
        <f t="shared" si="83"/>
        <v>2.2178</v>
      </c>
      <c r="L645" s="72">
        <f t="shared" si="83"/>
        <v>2.0545</v>
      </c>
      <c r="M645" s="72">
        <f t="shared" si="83"/>
        <v>1.9424999999999999</v>
      </c>
      <c r="N645" s="72">
        <f t="shared" si="83"/>
        <v>2.1206999999999998</v>
      </c>
      <c r="O645" s="72">
        <f t="shared" si="83"/>
        <v>2.2885999999999997</v>
      </c>
      <c r="P645" s="72">
        <f t="shared" si="83"/>
        <v>1.9926999999999999</v>
      </c>
      <c r="Q645" s="72">
        <f t="shared" si="83"/>
        <v>2.0995999999999997</v>
      </c>
      <c r="R645" s="72">
        <f>SUMIF($E$609:$E$637,$E645,R$609:R$637)</f>
        <v>2.0044</v>
      </c>
      <c r="S645" s="114">
        <f t="shared" si="82"/>
        <v>24.722699999999996</v>
      </c>
      <c r="T645" s="71"/>
    </row>
    <row r="646" spans="1:20">
      <c r="A646" s="30">
        <f t="shared" si="79"/>
        <v>2017982</v>
      </c>
      <c r="B646" s="72">
        <v>98</v>
      </c>
      <c r="C646" s="72" t="str">
        <f>VLOOKUP(B646,mas!B:C,2,FALSE)</f>
        <v>京都府内事業所計</v>
      </c>
      <c r="D646" s="72">
        <v>2017</v>
      </c>
      <c r="E646" s="72">
        <v>2</v>
      </c>
      <c r="F646" s="72" t="str">
        <f>VLOOKUP(E646,mas!G:H,2,FALSE)</f>
        <v>灯　油</v>
      </c>
      <c r="G646" s="72">
        <f t="shared" ref="G646:G651" si="84">SUMIF($E$609:$E$637,$E646,G$609:G$637)</f>
        <v>0.23600000000000002</v>
      </c>
      <c r="H646" s="72">
        <f t="shared" si="83"/>
        <v>0.01</v>
      </c>
      <c r="I646" s="72">
        <f t="shared" si="83"/>
        <v>0</v>
      </c>
      <c r="J646" s="72">
        <f t="shared" si="83"/>
        <v>0.76</v>
      </c>
      <c r="K646" s="72">
        <f t="shared" si="83"/>
        <v>0.63</v>
      </c>
      <c r="L646" s="72">
        <f t="shared" si="83"/>
        <v>0.2</v>
      </c>
      <c r="M646" s="72">
        <f t="shared" si="83"/>
        <v>0.63</v>
      </c>
      <c r="N646" s="72">
        <f t="shared" si="83"/>
        <v>1.1100000000000001</v>
      </c>
      <c r="O646" s="72">
        <f t="shared" si="83"/>
        <v>1.0980000000000001</v>
      </c>
      <c r="P646" s="72">
        <f t="shared" si="83"/>
        <v>1.1780000000000002</v>
      </c>
      <c r="Q646" s="72">
        <f t="shared" si="83"/>
        <v>1.1600000000000001</v>
      </c>
      <c r="R646" s="72">
        <f t="shared" si="83"/>
        <v>0.67600000000000005</v>
      </c>
      <c r="S646" s="114">
        <f t="shared" si="82"/>
        <v>7.6880000000000006</v>
      </c>
      <c r="T646" s="71"/>
    </row>
    <row r="647" spans="1:20">
      <c r="A647" s="30">
        <f t="shared" si="79"/>
        <v>2017983</v>
      </c>
      <c r="B647" s="72">
        <v>98</v>
      </c>
      <c r="C647" s="72" t="str">
        <f>VLOOKUP(B647,mas!B:C,2,FALSE)</f>
        <v>京都府内事業所計</v>
      </c>
      <c r="D647" s="72">
        <v>2017</v>
      </c>
      <c r="E647" s="72">
        <v>3</v>
      </c>
      <c r="F647" s="72" t="str">
        <f>VLOOKUP(E647,mas!G:H,2,FALSE)</f>
        <v>軽　油</v>
      </c>
      <c r="G647" s="72">
        <f t="shared" si="84"/>
        <v>0.36570000000000003</v>
      </c>
      <c r="H647" s="72">
        <f t="shared" si="83"/>
        <v>0.23499999999999999</v>
      </c>
      <c r="I647" s="72">
        <f t="shared" si="83"/>
        <v>0.27800000000000002</v>
      </c>
      <c r="J647" s="72">
        <f t="shared" si="83"/>
        <v>0.43789999999999996</v>
      </c>
      <c r="K647" s="72">
        <f t="shared" si="83"/>
        <v>0.25269999999999998</v>
      </c>
      <c r="L647" s="72">
        <f t="shared" si="83"/>
        <v>0.37440000000000001</v>
      </c>
      <c r="M647" s="72">
        <f t="shared" si="83"/>
        <v>0.23140000000000002</v>
      </c>
      <c r="N647" s="72">
        <f t="shared" si="83"/>
        <v>0.35060000000000002</v>
      </c>
      <c r="O647" s="72">
        <f t="shared" si="83"/>
        <v>0.29659999999999997</v>
      </c>
      <c r="P647" s="72">
        <f t="shared" si="83"/>
        <v>0.25540000000000002</v>
      </c>
      <c r="Q647" s="72">
        <f t="shared" si="83"/>
        <v>0.26</v>
      </c>
      <c r="R647" s="72">
        <f t="shared" si="83"/>
        <v>0.27600000000000002</v>
      </c>
      <c r="S647" s="114">
        <f t="shared" si="82"/>
        <v>3.6136999999999997</v>
      </c>
      <c r="T647" s="71"/>
    </row>
    <row r="648" spans="1:20">
      <c r="A648" s="30">
        <f t="shared" si="79"/>
        <v>2017984</v>
      </c>
      <c r="B648" s="72">
        <v>98</v>
      </c>
      <c r="C648" s="72" t="str">
        <f>VLOOKUP(B648,mas!B:C,2,FALSE)</f>
        <v>京都府内事業所計</v>
      </c>
      <c r="D648" s="72">
        <v>2017</v>
      </c>
      <c r="E648" s="72">
        <v>4</v>
      </c>
      <c r="F648" s="72" t="str">
        <f>VLOOKUP(E648,mas!G:H,2,FALSE)</f>
        <v>Ａ重油</v>
      </c>
      <c r="G648" s="72">
        <f t="shared" si="84"/>
        <v>0</v>
      </c>
      <c r="H648" s="72">
        <f t="shared" si="83"/>
        <v>0</v>
      </c>
      <c r="I648" s="72">
        <f t="shared" si="83"/>
        <v>0</v>
      </c>
      <c r="J648" s="72">
        <f t="shared" si="83"/>
        <v>0</v>
      </c>
      <c r="K648" s="72">
        <f t="shared" si="83"/>
        <v>0</v>
      </c>
      <c r="L648" s="72">
        <f t="shared" si="83"/>
        <v>0</v>
      </c>
      <c r="M648" s="72">
        <f t="shared" si="83"/>
        <v>0</v>
      </c>
      <c r="N648" s="72">
        <f t="shared" si="83"/>
        <v>0</v>
      </c>
      <c r="O648" s="72">
        <f t="shared" si="83"/>
        <v>0</v>
      </c>
      <c r="P648" s="72">
        <f t="shared" si="83"/>
        <v>0</v>
      </c>
      <c r="Q648" s="72">
        <f t="shared" si="83"/>
        <v>0</v>
      </c>
      <c r="R648" s="72">
        <f t="shared" si="83"/>
        <v>0</v>
      </c>
      <c r="S648" s="114">
        <f t="shared" si="82"/>
        <v>0</v>
      </c>
      <c r="T648" s="71"/>
    </row>
    <row r="649" spans="1:20">
      <c r="A649" s="30">
        <f t="shared" si="79"/>
        <v>2017985</v>
      </c>
      <c r="B649" s="72">
        <v>98</v>
      </c>
      <c r="C649" s="72" t="str">
        <f>VLOOKUP(B649,mas!B:C,2,FALSE)</f>
        <v>京都府内事業所計</v>
      </c>
      <c r="D649" s="72">
        <v>2017</v>
      </c>
      <c r="E649" s="72">
        <v>5</v>
      </c>
      <c r="F649" s="72" t="str">
        <f>VLOOKUP(E649,mas!G:H,2,FALSE)</f>
        <v>液化石油ガス（LPG)</v>
      </c>
      <c r="G649" s="72">
        <f t="shared" si="84"/>
        <v>2.4958999999999993</v>
      </c>
      <c r="H649" s="72">
        <f t="shared" si="83"/>
        <v>2.141</v>
      </c>
      <c r="I649" s="72">
        <f t="shared" si="83"/>
        <v>3.0840000000000001</v>
      </c>
      <c r="J649" s="72">
        <f t="shared" si="83"/>
        <v>4.9560999999999984</v>
      </c>
      <c r="K649" s="72">
        <f t="shared" si="83"/>
        <v>5.8498999999999999</v>
      </c>
      <c r="L649" s="72">
        <f t="shared" si="83"/>
        <v>4.5105999999999993</v>
      </c>
      <c r="M649" s="72">
        <f t="shared" si="83"/>
        <v>2.7305999999999999</v>
      </c>
      <c r="N649" s="72">
        <f t="shared" si="83"/>
        <v>2.4609000000000001</v>
      </c>
      <c r="O649" s="72">
        <f t="shared" si="83"/>
        <v>3.7827999999999999</v>
      </c>
      <c r="P649" s="72">
        <f t="shared" si="83"/>
        <v>4.0141</v>
      </c>
      <c r="Q649" s="72">
        <f t="shared" si="83"/>
        <v>4.5681000000000003</v>
      </c>
      <c r="R649" s="72">
        <f t="shared" si="83"/>
        <v>3.0438999999999998</v>
      </c>
      <c r="S649" s="114">
        <f t="shared" si="82"/>
        <v>43.637899999999995</v>
      </c>
      <c r="T649" s="71"/>
    </row>
    <row r="650" spans="1:20">
      <c r="A650" s="30">
        <f t="shared" si="79"/>
        <v>2017986</v>
      </c>
      <c r="B650" s="72">
        <v>98</v>
      </c>
      <c r="C650" s="72" t="str">
        <f>VLOOKUP(B650,mas!B:C,2,FALSE)</f>
        <v>京都府内事業所計</v>
      </c>
      <c r="D650" s="72">
        <v>2017</v>
      </c>
      <c r="E650" s="72">
        <v>6</v>
      </c>
      <c r="F650" s="72" t="str">
        <f>VLOOKUP(E650,mas!G:H,2,FALSE)</f>
        <v>都市ガス（13A）</v>
      </c>
      <c r="G650" s="72">
        <f>SUMIF($E$609:$E$637,$E650,G$609:G$637)</f>
        <v>0</v>
      </c>
      <c r="H650" s="72">
        <f t="shared" si="83"/>
        <v>0</v>
      </c>
      <c r="I650" s="72">
        <f t="shared" si="83"/>
        <v>0</v>
      </c>
      <c r="J650" s="72">
        <f t="shared" si="83"/>
        <v>0</v>
      </c>
      <c r="K650" s="72">
        <f t="shared" si="83"/>
        <v>0</v>
      </c>
      <c r="L650" s="72">
        <f t="shared" si="83"/>
        <v>0</v>
      </c>
      <c r="M650" s="72">
        <f t="shared" si="83"/>
        <v>0</v>
      </c>
      <c r="N650" s="72">
        <f t="shared" si="83"/>
        <v>0</v>
      </c>
      <c r="O650" s="72">
        <f t="shared" si="83"/>
        <v>0</v>
      </c>
      <c r="P650" s="72">
        <f t="shared" si="83"/>
        <v>0</v>
      </c>
      <c r="Q650" s="72">
        <f t="shared" si="83"/>
        <v>0</v>
      </c>
      <c r="R650" s="72">
        <f t="shared" si="83"/>
        <v>0</v>
      </c>
      <c r="S650" s="114">
        <f t="shared" si="82"/>
        <v>0</v>
      </c>
      <c r="T650" s="71"/>
    </row>
    <row r="651" spans="1:20">
      <c r="A651" s="30">
        <f t="shared" si="79"/>
        <v>2017987</v>
      </c>
      <c r="B651" s="72">
        <v>98</v>
      </c>
      <c r="C651" s="72" t="str">
        <f>VLOOKUP(B651,mas!B:C,2,FALSE)</f>
        <v>京都府内事業所計</v>
      </c>
      <c r="D651" s="72">
        <v>2017</v>
      </c>
      <c r="E651" s="72">
        <v>7</v>
      </c>
      <c r="F651" s="72" t="str">
        <f>VLOOKUP(E651,mas!G:H,2,FALSE)</f>
        <v>電　力</v>
      </c>
      <c r="G651" s="72">
        <f t="shared" si="84"/>
        <v>78.739000000000004</v>
      </c>
      <c r="H651" s="72">
        <f t="shared" si="83"/>
        <v>67.47999999999999</v>
      </c>
      <c r="I651" s="72">
        <f t="shared" si="83"/>
        <v>65.434999999999988</v>
      </c>
      <c r="J651" s="72">
        <f t="shared" si="83"/>
        <v>73.393000000000001</v>
      </c>
      <c r="K651" s="72">
        <f t="shared" si="83"/>
        <v>81.536000000000001</v>
      </c>
      <c r="L651" s="72">
        <f t="shared" si="83"/>
        <v>75.014999999999986</v>
      </c>
      <c r="M651" s="72">
        <f t="shared" si="83"/>
        <v>66.451000000000008</v>
      </c>
      <c r="N651" s="72">
        <f t="shared" si="83"/>
        <v>67.799999999999983</v>
      </c>
      <c r="O651" s="72">
        <f t="shared" si="83"/>
        <v>80.821999999999989</v>
      </c>
      <c r="P651" s="72">
        <f t="shared" si="83"/>
        <v>89.792999999999992</v>
      </c>
      <c r="Q651" s="72">
        <f t="shared" si="83"/>
        <v>89.261999999999986</v>
      </c>
      <c r="R651" s="72">
        <f t="shared" si="83"/>
        <v>87.552999999999997</v>
      </c>
      <c r="S651" s="114">
        <f t="shared" si="82"/>
        <v>923.279</v>
      </c>
      <c r="T651" s="71"/>
    </row>
    <row r="652" spans="1:20">
      <c r="A652" s="30">
        <f t="shared" si="79"/>
        <v>2017991</v>
      </c>
      <c r="B652" s="72">
        <v>99</v>
      </c>
      <c r="C652" s="72" t="str">
        <f>VLOOKUP(B652,mas!B:C,2,FALSE)</f>
        <v>京都保健会（市＋府）</v>
      </c>
      <c r="D652" s="72">
        <v>2017</v>
      </c>
      <c r="E652" s="72">
        <v>1</v>
      </c>
      <c r="F652" s="72" t="str">
        <f>VLOOKUP(E652,mas!G:H,2,FALSE)</f>
        <v>揮発油（ガソリン）</v>
      </c>
      <c r="G652" s="72">
        <f>G638+G645</f>
        <v>3.9320000000000004</v>
      </c>
      <c r="H652" s="72">
        <f>H638+H645</f>
        <v>3.9133999999999993</v>
      </c>
      <c r="I652" s="72">
        <f>I638+I645</f>
        <v>4.3885000000000005</v>
      </c>
      <c r="J652" s="72">
        <f>J638+J645</f>
        <v>4.7307000000000006</v>
      </c>
      <c r="K652" s="72">
        <f>K638+K645</f>
        <v>4.7080000000000002</v>
      </c>
      <c r="L652" s="72">
        <f t="shared" ref="L652:R652" si="85">L638+L645</f>
        <v>4.2765000000000004</v>
      </c>
      <c r="M652" s="72">
        <f t="shared" si="85"/>
        <v>4.1139000000000001</v>
      </c>
      <c r="N652" s="72">
        <f t="shared" si="85"/>
        <v>4.4173999999999998</v>
      </c>
      <c r="O652" s="72">
        <f t="shared" si="85"/>
        <v>4.7020999999999997</v>
      </c>
      <c r="P652" s="72">
        <f t="shared" si="85"/>
        <v>4.242</v>
      </c>
      <c r="Q652" s="72">
        <f t="shared" si="85"/>
        <v>4.232899999999999</v>
      </c>
      <c r="R652" s="72">
        <f t="shared" si="85"/>
        <v>4.3653000000000004</v>
      </c>
      <c r="S652" s="114">
        <f t="shared" si="82"/>
        <v>52.0227</v>
      </c>
      <c r="T652" s="71"/>
    </row>
    <row r="653" spans="1:20">
      <c r="A653" s="30">
        <f t="shared" si="79"/>
        <v>2017992</v>
      </c>
      <c r="B653" s="72">
        <v>99</v>
      </c>
      <c r="C653" s="72" t="str">
        <f>VLOOKUP(B653,mas!B:C,2,FALSE)</f>
        <v>京都保健会（市＋府）</v>
      </c>
      <c r="D653" s="72">
        <v>2017</v>
      </c>
      <c r="E653" s="72">
        <v>2</v>
      </c>
      <c r="F653" s="72" t="str">
        <f>VLOOKUP(E653,mas!G:H,2,FALSE)</f>
        <v>灯　油</v>
      </c>
      <c r="G653" s="72">
        <f t="shared" ref="G653:R653" si="86">G639+G646</f>
        <v>0.23600000000000002</v>
      </c>
      <c r="H653" s="72">
        <f t="shared" si="86"/>
        <v>0.01</v>
      </c>
      <c r="I653" s="72">
        <f t="shared" si="86"/>
        <v>0</v>
      </c>
      <c r="J653" s="72">
        <f t="shared" si="86"/>
        <v>0.76</v>
      </c>
      <c r="K653" s="72">
        <f t="shared" si="86"/>
        <v>0.63</v>
      </c>
      <c r="L653" s="72">
        <f t="shared" si="86"/>
        <v>0.2</v>
      </c>
      <c r="M653" s="72">
        <f t="shared" si="86"/>
        <v>0.63</v>
      </c>
      <c r="N653" s="72">
        <f t="shared" si="86"/>
        <v>1.355</v>
      </c>
      <c r="O653" s="72">
        <f t="shared" si="86"/>
        <v>1.641</v>
      </c>
      <c r="P653" s="72">
        <f t="shared" si="86"/>
        <v>1.7020000000000002</v>
      </c>
      <c r="Q653" s="72">
        <f t="shared" si="86"/>
        <v>1.6370000000000002</v>
      </c>
      <c r="R653" s="72">
        <f t="shared" si="86"/>
        <v>1.036</v>
      </c>
      <c r="S653" s="114">
        <f t="shared" si="82"/>
        <v>9.8369999999999997</v>
      </c>
      <c r="T653" s="71"/>
    </row>
    <row r="654" spans="1:20">
      <c r="A654" s="30">
        <f t="shared" si="79"/>
        <v>2017993</v>
      </c>
      <c r="B654" s="72">
        <v>99</v>
      </c>
      <c r="C654" s="72" t="str">
        <f>VLOOKUP(B654,mas!B:C,2,FALSE)</f>
        <v>京都保健会（市＋府）</v>
      </c>
      <c r="D654" s="72">
        <v>2017</v>
      </c>
      <c r="E654" s="72">
        <v>3</v>
      </c>
      <c r="F654" s="72" t="str">
        <f>VLOOKUP(E654,mas!G:H,2,FALSE)</f>
        <v>軽　油</v>
      </c>
      <c r="G654" s="72">
        <f t="shared" ref="G654:R654" si="87">G640+G647</f>
        <v>0.36570000000000003</v>
      </c>
      <c r="H654" s="72">
        <f t="shared" si="87"/>
        <v>0.23499999999999999</v>
      </c>
      <c r="I654" s="72">
        <f t="shared" si="87"/>
        <v>0.27800000000000002</v>
      </c>
      <c r="J654" s="72">
        <f t="shared" si="87"/>
        <v>0.43789999999999996</v>
      </c>
      <c r="K654" s="72">
        <f t="shared" si="87"/>
        <v>0.25269999999999998</v>
      </c>
      <c r="L654" s="72">
        <f t="shared" si="87"/>
        <v>0.37440000000000001</v>
      </c>
      <c r="M654" s="72">
        <f t="shared" si="87"/>
        <v>0.23140000000000002</v>
      </c>
      <c r="N654" s="72">
        <f t="shared" si="87"/>
        <v>0.35060000000000002</v>
      </c>
      <c r="O654" s="72">
        <f t="shared" si="87"/>
        <v>0.29659999999999997</v>
      </c>
      <c r="P654" s="72">
        <f t="shared" si="87"/>
        <v>0.25540000000000002</v>
      </c>
      <c r="Q654" s="72">
        <f t="shared" si="87"/>
        <v>0.26</v>
      </c>
      <c r="R654" s="72">
        <f t="shared" si="87"/>
        <v>0.27600000000000002</v>
      </c>
      <c r="S654" s="114">
        <f t="shared" si="82"/>
        <v>3.6136999999999997</v>
      </c>
      <c r="T654" s="71"/>
    </row>
    <row r="655" spans="1:20">
      <c r="A655" s="30">
        <f t="shared" si="79"/>
        <v>2017994</v>
      </c>
      <c r="B655" s="72">
        <v>99</v>
      </c>
      <c r="C655" s="72" t="str">
        <f>VLOOKUP(B655,mas!B:C,2,FALSE)</f>
        <v>京都保健会（市＋府）</v>
      </c>
      <c r="D655" s="72">
        <v>2017</v>
      </c>
      <c r="E655" s="72">
        <v>4</v>
      </c>
      <c r="F655" s="72" t="str">
        <f>VLOOKUP(E655,mas!G:H,2,FALSE)</f>
        <v>Ａ重油</v>
      </c>
      <c r="G655" s="72">
        <f t="shared" ref="G655:R655" si="88">G641+G648</f>
        <v>0</v>
      </c>
      <c r="H655" s="72">
        <f t="shared" si="88"/>
        <v>0</v>
      </c>
      <c r="I655" s="72">
        <f t="shared" si="88"/>
        <v>0</v>
      </c>
      <c r="J655" s="72">
        <f t="shared" si="88"/>
        <v>0</v>
      </c>
      <c r="K655" s="72">
        <f t="shared" si="88"/>
        <v>0</v>
      </c>
      <c r="L655" s="72">
        <f t="shared" si="88"/>
        <v>0</v>
      </c>
      <c r="M655" s="72">
        <f t="shared" si="88"/>
        <v>0</v>
      </c>
      <c r="N655" s="72">
        <f t="shared" si="88"/>
        <v>0</v>
      </c>
      <c r="O655" s="72">
        <f t="shared" si="88"/>
        <v>0</v>
      </c>
      <c r="P655" s="72">
        <f t="shared" si="88"/>
        <v>0</v>
      </c>
      <c r="Q655" s="72">
        <f t="shared" si="88"/>
        <v>0</v>
      </c>
      <c r="R655" s="72">
        <f t="shared" si="88"/>
        <v>0</v>
      </c>
      <c r="S655" s="114">
        <f t="shared" si="82"/>
        <v>0</v>
      </c>
      <c r="T655" s="71"/>
    </row>
    <row r="656" spans="1:20">
      <c r="A656" s="30">
        <f t="shared" si="79"/>
        <v>2017995</v>
      </c>
      <c r="B656" s="72">
        <v>99</v>
      </c>
      <c r="C656" s="72" t="str">
        <f>VLOOKUP(B656,mas!B:C,2,FALSE)</f>
        <v>京都保健会（市＋府）</v>
      </c>
      <c r="D656" s="72">
        <v>2017</v>
      </c>
      <c r="E656" s="72">
        <v>5</v>
      </c>
      <c r="F656" s="72" t="str">
        <f>VLOOKUP(E656,mas!G:H,2,FALSE)</f>
        <v>液化石油ガス（LPG)</v>
      </c>
      <c r="G656" s="72">
        <f t="shared" ref="G656:R656" si="89">G642+G649</f>
        <v>2.4958999999999993</v>
      </c>
      <c r="H656" s="72">
        <f t="shared" si="89"/>
        <v>2.141</v>
      </c>
      <c r="I656" s="72">
        <f t="shared" si="89"/>
        <v>3.0840000000000001</v>
      </c>
      <c r="J656" s="72">
        <f t="shared" si="89"/>
        <v>4.9560999999999984</v>
      </c>
      <c r="K656" s="72">
        <f t="shared" si="89"/>
        <v>5.8498999999999999</v>
      </c>
      <c r="L656" s="72">
        <f t="shared" si="89"/>
        <v>4.5105999999999993</v>
      </c>
      <c r="M656" s="72">
        <f t="shared" si="89"/>
        <v>2.7305999999999999</v>
      </c>
      <c r="N656" s="72">
        <f t="shared" si="89"/>
        <v>2.4609000000000001</v>
      </c>
      <c r="O656" s="72">
        <f t="shared" si="89"/>
        <v>3.7827999999999999</v>
      </c>
      <c r="P656" s="72">
        <f t="shared" si="89"/>
        <v>4.0141</v>
      </c>
      <c r="Q656" s="72">
        <f t="shared" si="89"/>
        <v>4.5681000000000003</v>
      </c>
      <c r="R656" s="72">
        <f t="shared" si="89"/>
        <v>3.0438999999999998</v>
      </c>
      <c r="S656" s="114">
        <f t="shared" si="82"/>
        <v>43.637899999999995</v>
      </c>
      <c r="T656" s="71"/>
    </row>
    <row r="657" spans="1:20">
      <c r="A657" s="30">
        <f t="shared" si="79"/>
        <v>2017996</v>
      </c>
      <c r="B657" s="72">
        <v>99</v>
      </c>
      <c r="C657" s="72" t="str">
        <f>VLOOKUP(B657,mas!B:C,2,FALSE)</f>
        <v>京都保健会（市＋府）</v>
      </c>
      <c r="D657" s="72">
        <v>2017</v>
      </c>
      <c r="E657" s="72">
        <v>6</v>
      </c>
      <c r="F657" s="72" t="str">
        <f>VLOOKUP(E657,mas!G:H,2,FALSE)</f>
        <v>都市ガス（13A）</v>
      </c>
      <c r="G657" s="72">
        <f>G643+G650</f>
        <v>29.396999999999995</v>
      </c>
      <c r="H657" s="72">
        <f>H643+H650</f>
        <v>33.664999999999999</v>
      </c>
      <c r="I657" s="72">
        <f>I643+I650</f>
        <v>42.160000000000011</v>
      </c>
      <c r="J657" s="72">
        <f>J643+J650</f>
        <v>62.447500000000005</v>
      </c>
      <c r="K657" s="72">
        <f>K643+K650</f>
        <v>67.251999999999995</v>
      </c>
      <c r="L657" s="72">
        <f t="shared" ref="L657:R657" si="90">L643+L650</f>
        <v>48.849000000000018</v>
      </c>
      <c r="M657" s="72">
        <f t="shared" si="90"/>
        <v>30.614000000000004</v>
      </c>
      <c r="N657" s="72">
        <f t="shared" si="90"/>
        <v>33.538999999999994</v>
      </c>
      <c r="O657" s="72">
        <f t="shared" si="90"/>
        <v>55.212000000000003</v>
      </c>
      <c r="P657" s="72">
        <f t="shared" si="90"/>
        <v>62.067999999999991</v>
      </c>
      <c r="Q657" s="72">
        <f t="shared" si="90"/>
        <v>58.700999999999993</v>
      </c>
      <c r="R657" s="72">
        <f t="shared" si="90"/>
        <v>40.076999999999984</v>
      </c>
      <c r="S657" s="114">
        <f t="shared" si="82"/>
        <v>563.9815000000001</v>
      </c>
      <c r="T657" s="71"/>
    </row>
    <row r="658" spans="1:20">
      <c r="A658" s="30">
        <f t="shared" si="79"/>
        <v>2017997</v>
      </c>
      <c r="B658" s="72">
        <v>99</v>
      </c>
      <c r="C658" s="72" t="str">
        <f>VLOOKUP(B658,mas!B:C,2,FALSE)</f>
        <v>京都保健会（市＋府）</v>
      </c>
      <c r="D658" s="30">
        <v>2017</v>
      </c>
      <c r="E658" s="30">
        <v>7</v>
      </c>
      <c r="F658" s="30" t="str">
        <f>VLOOKUP(E658,mas!G:H,2,FALSE)</f>
        <v>電　力</v>
      </c>
      <c r="G658" s="72">
        <f>G644+G651</f>
        <v>403.1</v>
      </c>
      <c r="H658" s="72">
        <f t="shared" ref="H658:R658" si="91">H644+H651</f>
        <v>397.94499999999994</v>
      </c>
      <c r="I658" s="72">
        <f t="shared" si="91"/>
        <v>413.214</v>
      </c>
      <c r="J658" s="72">
        <f t="shared" si="91"/>
        <v>482.85800000000006</v>
      </c>
      <c r="K658" s="72">
        <f t="shared" si="91"/>
        <v>505.66899999999998</v>
      </c>
      <c r="L658" s="72">
        <f t="shared" si="91"/>
        <v>441.63699999999994</v>
      </c>
      <c r="M658" s="72">
        <f t="shared" si="91"/>
        <v>406.70099999999996</v>
      </c>
      <c r="N658" s="72">
        <f t="shared" si="91"/>
        <v>407.00300000000004</v>
      </c>
      <c r="O658" s="72">
        <f t="shared" si="91"/>
        <v>473.81299999999987</v>
      </c>
      <c r="P658" s="72">
        <f t="shared" si="91"/>
        <v>500.92300000000006</v>
      </c>
      <c r="Q658" s="72">
        <f t="shared" si="91"/>
        <v>476.17099999999988</v>
      </c>
      <c r="R658" s="72">
        <f t="shared" si="91"/>
        <v>450.94099999999997</v>
      </c>
      <c r="S658" s="114">
        <f t="shared" si="82"/>
        <v>5359.9749999999995</v>
      </c>
      <c r="T658" s="71"/>
    </row>
    <row r="659" spans="1:20">
      <c r="A659" s="30">
        <f t="shared" si="79"/>
        <v>2018017</v>
      </c>
      <c r="B659" s="30">
        <v>1</v>
      </c>
      <c r="C659" s="30" t="str">
        <f>VLOOKUP(B659,mas!B:C,2,FALSE)</f>
        <v>保健会事務局</v>
      </c>
      <c r="D659" s="30">
        <v>2018</v>
      </c>
      <c r="E659" s="30">
        <v>7</v>
      </c>
      <c r="F659" s="30" t="str">
        <f>VLOOKUP(E659,mas!G:H,2,FALSE)</f>
        <v>電　力</v>
      </c>
      <c r="G659" s="30">
        <v>1.4330000000000001</v>
      </c>
      <c r="H659" s="30">
        <v>1.258</v>
      </c>
      <c r="I659" s="30">
        <v>1.2929999999999999</v>
      </c>
      <c r="J659" s="30">
        <v>1.353</v>
      </c>
      <c r="K659" s="30">
        <v>1.887</v>
      </c>
      <c r="L659" s="30">
        <v>1.4430000000000001</v>
      </c>
      <c r="M659" s="30">
        <v>1.0629999999999999</v>
      </c>
      <c r="N659" s="30">
        <v>1.2649999999999999</v>
      </c>
      <c r="O659" s="30">
        <v>1.506</v>
      </c>
      <c r="P659" s="30">
        <v>2.254</v>
      </c>
      <c r="Q659" s="30">
        <v>2.028</v>
      </c>
      <c r="R659" s="30">
        <v>1.81</v>
      </c>
      <c r="S659" s="114">
        <f t="shared" si="82"/>
        <v>18.593</v>
      </c>
      <c r="T659" s="71"/>
    </row>
    <row r="660" spans="1:20">
      <c r="A660" s="30">
        <f t="shared" si="79"/>
        <v>2018026</v>
      </c>
      <c r="B660" s="30">
        <v>2</v>
      </c>
      <c r="C660" s="30" t="str">
        <f>VLOOKUP(B660,mas!B:C,2,FALSE)</f>
        <v>近畿高等看護専門学校</v>
      </c>
      <c r="D660" s="30">
        <v>2018</v>
      </c>
      <c r="E660" s="30">
        <v>6</v>
      </c>
      <c r="F660" s="30" t="str">
        <f>VLOOKUP(E660,mas!G:H,2,FALSE)</f>
        <v>都市ガス（13A）</v>
      </c>
      <c r="G660" s="30">
        <v>0.13400000000000001</v>
      </c>
      <c r="H660" s="30">
        <v>0.17699999999999999</v>
      </c>
      <c r="I660" s="30">
        <v>0.41199999999999998</v>
      </c>
      <c r="J660" s="30">
        <v>0.96899999999999997</v>
      </c>
      <c r="K660" s="30">
        <v>1.1080000000000001</v>
      </c>
      <c r="L660" s="30">
        <v>0.89900000000000002</v>
      </c>
      <c r="M660" s="30">
        <v>0.30599999999999999</v>
      </c>
      <c r="N660" s="30">
        <v>0.14499999999999999</v>
      </c>
      <c r="O660" s="30">
        <v>0.93</v>
      </c>
      <c r="P660" s="30">
        <v>1.0529999999999999</v>
      </c>
      <c r="Q660" s="30">
        <v>0.55500000000000005</v>
      </c>
      <c r="R660" s="30">
        <v>0.27500000000000002</v>
      </c>
      <c r="S660" s="114">
        <f t="shared" si="82"/>
        <v>6.9629999999999992</v>
      </c>
      <c r="T660" s="71"/>
    </row>
    <row r="661" spans="1:20">
      <c r="A661" s="30">
        <f t="shared" si="79"/>
        <v>2018027</v>
      </c>
      <c r="B661" s="30">
        <v>2</v>
      </c>
      <c r="C661" s="30" t="str">
        <f>VLOOKUP(B661,mas!B:C,2,FALSE)</f>
        <v>近畿高等看護専門学校</v>
      </c>
      <c r="D661" s="30">
        <v>2018</v>
      </c>
      <c r="E661" s="30">
        <v>7</v>
      </c>
      <c r="F661" s="30" t="str">
        <f>VLOOKUP(E661,mas!G:H,2,FALSE)</f>
        <v>電　力</v>
      </c>
      <c r="G661" s="30">
        <v>4.4790000000000001</v>
      </c>
      <c r="H661" s="30">
        <v>3.6779999999999999</v>
      </c>
      <c r="I661" s="30">
        <v>3.3340000000000001</v>
      </c>
      <c r="J661" s="30">
        <v>3.6080000000000001</v>
      </c>
      <c r="K661" s="30">
        <v>4.4459999999999997</v>
      </c>
      <c r="L661" s="30">
        <v>4.2969999999999997</v>
      </c>
      <c r="M661" s="30">
        <v>3.6579999999999999</v>
      </c>
      <c r="N661" s="30">
        <v>3.8479999999999999</v>
      </c>
      <c r="O661" s="30">
        <v>4.0650000000000004</v>
      </c>
      <c r="P661" s="30">
        <v>4.5540000000000003</v>
      </c>
      <c r="Q661" s="30">
        <v>3.996</v>
      </c>
      <c r="R661" s="30">
        <v>3.782</v>
      </c>
      <c r="S661" s="114">
        <f t="shared" si="82"/>
        <v>47.745000000000005</v>
      </c>
      <c r="T661" s="71"/>
    </row>
    <row r="662" spans="1:20">
      <c r="A662" s="30">
        <f>D662*1000+B662*10+E662</f>
        <v>2018116</v>
      </c>
      <c r="B662" s="30">
        <v>11</v>
      </c>
      <c r="C662" s="30" t="str">
        <f>VLOOKUP(B662,mas!B:C,2,FALSE)</f>
        <v>京都民医連中央病院</v>
      </c>
      <c r="D662" s="30">
        <v>2018</v>
      </c>
      <c r="E662" s="30">
        <v>6</v>
      </c>
      <c r="F662" s="30" t="str">
        <f>VLOOKUP(E662,mas!G:H,2,FALSE)</f>
        <v>都市ガス（13A）</v>
      </c>
      <c r="G662" s="30">
        <v>18.446999999999999</v>
      </c>
      <c r="H662" s="30">
        <v>24.821999999999999</v>
      </c>
      <c r="I662" s="30">
        <v>31.917000000000002</v>
      </c>
      <c r="J662" s="30">
        <v>49.871000000000002</v>
      </c>
      <c r="K662" s="30">
        <v>50.463999999999999</v>
      </c>
      <c r="L662" s="30">
        <v>31.474</v>
      </c>
      <c r="M662" s="30">
        <v>20.565999999999999</v>
      </c>
      <c r="N662" s="30">
        <v>19.452999999999999</v>
      </c>
      <c r="O662" s="30">
        <v>33.758000000000003</v>
      </c>
      <c r="P662" s="30">
        <v>42.256999999999998</v>
      </c>
      <c r="Q662" s="30">
        <v>34.497999999999998</v>
      </c>
      <c r="R662" s="30">
        <v>29.78</v>
      </c>
      <c r="S662" s="114">
        <f t="shared" si="82"/>
        <v>387.30700000000002</v>
      </c>
      <c r="T662" s="71"/>
    </row>
    <row r="663" spans="1:20">
      <c r="A663" s="30">
        <f t="shared" si="79"/>
        <v>2018117</v>
      </c>
      <c r="B663" s="30">
        <v>11</v>
      </c>
      <c r="C663" s="30" t="str">
        <f>VLOOKUP(B663,mas!B:C,2,FALSE)</f>
        <v>京都民医連中央病院</v>
      </c>
      <c r="D663" s="30">
        <v>2018</v>
      </c>
      <c r="E663" s="30">
        <v>7</v>
      </c>
      <c r="F663" s="30" t="str">
        <f>VLOOKUP(E663,mas!G:H,2,FALSE)</f>
        <v>電　力</v>
      </c>
      <c r="G663" s="30">
        <v>222.756</v>
      </c>
      <c r="H663" s="30">
        <v>246.89400000000001</v>
      </c>
      <c r="I663" s="30">
        <v>258.024</v>
      </c>
      <c r="J663" s="30">
        <v>305.185</v>
      </c>
      <c r="K663" s="30">
        <v>304.07900000000001</v>
      </c>
      <c r="L663" s="30">
        <v>253.017</v>
      </c>
      <c r="M663" s="30">
        <v>241.70500000000001</v>
      </c>
      <c r="N663" s="30">
        <v>229.70500000000001</v>
      </c>
      <c r="O663" s="30">
        <v>258.68</v>
      </c>
      <c r="P663" s="30">
        <v>270.54199999999997</v>
      </c>
      <c r="Q663" s="30">
        <v>240.666</v>
      </c>
      <c r="R663" s="30">
        <v>250.036</v>
      </c>
      <c r="S663" s="114">
        <f t="shared" si="82"/>
        <v>3081.2889999999998</v>
      </c>
      <c r="T663" s="71"/>
    </row>
    <row r="664" spans="1:20">
      <c r="A664" s="30">
        <f t="shared" si="79"/>
        <v>2018141</v>
      </c>
      <c r="B664" s="30">
        <v>14</v>
      </c>
      <c r="C664" s="30" t="str">
        <f>VLOOKUP(B664,mas!B:C,2,FALSE)</f>
        <v>春日診療所</v>
      </c>
      <c r="D664" s="30">
        <v>2018</v>
      </c>
      <c r="E664" s="30">
        <v>1</v>
      </c>
      <c r="F664" s="30" t="str">
        <f>VLOOKUP(E664,mas!G:H,2,FALSE)</f>
        <v>揮発油（ガソリン）</v>
      </c>
      <c r="G664" s="30">
        <v>7.1999999999999995E-2</v>
      </c>
      <c r="H664" s="30">
        <v>7.1999999999999995E-2</v>
      </c>
      <c r="I664" s="30">
        <v>7.3999999999999996E-2</v>
      </c>
      <c r="J664" s="30">
        <v>8.1000000000000003E-2</v>
      </c>
      <c r="K664" s="30">
        <v>0.107</v>
      </c>
      <c r="L664" s="30">
        <v>0.04</v>
      </c>
      <c r="M664" s="30">
        <v>5.0999999999999997E-2</v>
      </c>
      <c r="N664" s="30">
        <v>5.1999999999999998E-2</v>
      </c>
      <c r="O664" s="30">
        <v>7.0000000000000007E-2</v>
      </c>
      <c r="P664" s="30">
        <v>5.8999999999999997E-2</v>
      </c>
      <c r="Q664" s="30">
        <v>5.8000000000000003E-2</v>
      </c>
      <c r="R664" s="30">
        <v>5.6000000000000001E-2</v>
      </c>
      <c r="S664" s="114">
        <f t="shared" si="82"/>
        <v>0.79200000000000004</v>
      </c>
      <c r="T664" s="71"/>
    </row>
    <row r="665" spans="1:20">
      <c r="A665" s="30">
        <f t="shared" si="79"/>
        <v>2018146</v>
      </c>
      <c r="B665" s="30">
        <v>14</v>
      </c>
      <c r="C665" s="30" t="str">
        <f>VLOOKUP(B665,mas!B:C,2,FALSE)</f>
        <v>春日診療所</v>
      </c>
      <c r="D665" s="30">
        <v>2018</v>
      </c>
      <c r="E665" s="30">
        <v>6</v>
      </c>
      <c r="F665" s="30" t="str">
        <f>VLOOKUP(E665,mas!G:H,2,FALSE)</f>
        <v>都市ガス（13A）</v>
      </c>
      <c r="G665" s="30">
        <v>0.17799999999999999</v>
      </c>
      <c r="H665" s="30">
        <v>0.35399999999999998</v>
      </c>
      <c r="I665" s="30">
        <v>0.67600000000000005</v>
      </c>
      <c r="J665" s="30">
        <v>1.276</v>
      </c>
      <c r="K665" s="30">
        <v>1.1870000000000001</v>
      </c>
      <c r="L665" s="30">
        <v>0.39200000000000002</v>
      </c>
      <c r="M665" s="30">
        <v>0.188</v>
      </c>
      <c r="N665" s="30">
        <v>0.47299999999999998</v>
      </c>
      <c r="O665" s="30">
        <v>1.1120000000000001</v>
      </c>
      <c r="P665" s="30">
        <v>1.0289999999999999</v>
      </c>
      <c r="Q665" s="30">
        <v>1.1279999999999999</v>
      </c>
      <c r="R665" s="30">
        <v>0.82399999999999995</v>
      </c>
      <c r="S665" s="114">
        <f t="shared" si="82"/>
        <v>8.8170000000000002</v>
      </c>
      <c r="T665" s="71"/>
    </row>
    <row r="666" spans="1:20">
      <c r="A666" s="30">
        <f t="shared" si="79"/>
        <v>2018147</v>
      </c>
      <c r="B666" s="30">
        <v>14</v>
      </c>
      <c r="C666" s="30" t="str">
        <f>VLOOKUP(B666,mas!B:C,2,FALSE)</f>
        <v>春日診療所</v>
      </c>
      <c r="D666" s="30">
        <v>2018</v>
      </c>
      <c r="E666" s="30">
        <v>7</v>
      </c>
      <c r="F666" s="30" t="str">
        <f>VLOOKUP(E666,mas!G:H,2,FALSE)</f>
        <v>電　力</v>
      </c>
      <c r="G666" s="30">
        <v>0.41499999999999998</v>
      </c>
      <c r="H666" s="30">
        <v>0.437</v>
      </c>
      <c r="I666" s="30">
        <v>0.45200000000000001</v>
      </c>
      <c r="J666" s="30">
        <v>0.45700000000000002</v>
      </c>
      <c r="K666" s="30">
        <v>0.44800000000000001</v>
      </c>
      <c r="L666" s="30">
        <v>0.42199999999999999</v>
      </c>
      <c r="M666" s="30">
        <v>0.41899999999999998</v>
      </c>
      <c r="N666" s="30">
        <v>0.433</v>
      </c>
      <c r="O666" s="30">
        <v>0.42799999999999999</v>
      </c>
      <c r="P666" s="30">
        <v>0.47499999999999998</v>
      </c>
      <c r="Q666" s="30">
        <v>0.42599999999999999</v>
      </c>
      <c r="R666" s="30">
        <v>0.46800000000000003</v>
      </c>
      <c r="S666" s="114">
        <f t="shared" si="82"/>
        <v>5.28</v>
      </c>
      <c r="T666" s="71"/>
    </row>
    <row r="667" spans="1:20">
      <c r="A667" s="30">
        <f t="shared" si="79"/>
        <v>2018161</v>
      </c>
      <c r="B667" s="30">
        <v>16</v>
      </c>
      <c r="C667" s="30" t="e">
        <f>VLOOKUP(B667,mas!B:C,2,FALSE)</f>
        <v>#N/A</v>
      </c>
      <c r="D667" s="30">
        <v>2018</v>
      </c>
      <c r="E667" s="30">
        <v>1</v>
      </c>
      <c r="F667" s="30" t="str">
        <f>VLOOKUP(E667,mas!G:H,2,FALSE)</f>
        <v>揮発油（ガソリン）</v>
      </c>
      <c r="G667" s="30">
        <v>0.111</v>
      </c>
      <c r="H667" s="30">
        <v>8.8999999999999996E-2</v>
      </c>
      <c r="I667" s="30">
        <v>8.8999999999999996E-2</v>
      </c>
      <c r="J667" s="30">
        <v>0.16700000000000001</v>
      </c>
      <c r="K667" s="30">
        <v>0.14000000000000001</v>
      </c>
      <c r="L667" s="30">
        <v>8.5000000000000006E-2</v>
      </c>
      <c r="M667" s="30">
        <v>8.5999999999999993E-2</v>
      </c>
      <c r="N667" s="30">
        <v>7.0000000000000007E-2</v>
      </c>
      <c r="O667" s="30">
        <v>0.14499999999999999</v>
      </c>
      <c r="P667" s="30">
        <v>6.7000000000000004E-2</v>
      </c>
      <c r="Q667" s="30">
        <v>0.09</v>
      </c>
      <c r="R667" s="30">
        <v>8.7999999999999995E-2</v>
      </c>
      <c r="S667" s="114">
        <f t="shared" si="82"/>
        <v>1.2270000000000001</v>
      </c>
      <c r="T667" s="71"/>
    </row>
    <row r="668" spans="1:20">
      <c r="A668" s="30">
        <f t="shared" ref="A668:A731" si="92">D668*1000+B668*10+E668</f>
        <v>2018166</v>
      </c>
      <c r="B668" s="30">
        <v>16</v>
      </c>
      <c r="C668" s="30" t="e">
        <f>VLOOKUP(B668,mas!B:C,2,FALSE)</f>
        <v>#N/A</v>
      </c>
      <c r="D668" s="30">
        <v>2018</v>
      </c>
      <c r="E668" s="30">
        <v>6</v>
      </c>
      <c r="F668" s="30" t="str">
        <f>VLOOKUP(E668,mas!G:H,2,FALSE)</f>
        <v>都市ガス（13A）</v>
      </c>
      <c r="G668" s="30">
        <v>9.4E-2</v>
      </c>
      <c r="H668" s="30">
        <v>3.4000000000000002E-2</v>
      </c>
      <c r="I668" s="30">
        <v>7.4999999999999997E-2</v>
      </c>
      <c r="J668" s="30">
        <v>0.35599999999999998</v>
      </c>
      <c r="K668" s="30">
        <v>0.46800000000000003</v>
      </c>
      <c r="L668" s="30">
        <v>0.25800000000000001</v>
      </c>
      <c r="M668" s="30">
        <v>5.2999999999999999E-2</v>
      </c>
      <c r="N668" s="30">
        <v>0.109</v>
      </c>
      <c r="O668" s="30">
        <v>0.27800000000000002</v>
      </c>
      <c r="P668" s="30">
        <v>0.36</v>
      </c>
      <c r="Q668" s="30">
        <v>0.40200000000000002</v>
      </c>
      <c r="R668" s="30">
        <v>0.33</v>
      </c>
      <c r="S668" s="114">
        <f t="shared" si="82"/>
        <v>2.8170000000000002</v>
      </c>
      <c r="T668" s="71"/>
    </row>
    <row r="669" spans="1:20">
      <c r="A669" s="30">
        <f t="shared" si="92"/>
        <v>2018167</v>
      </c>
      <c r="B669" s="30">
        <v>16</v>
      </c>
      <c r="C669" s="30" t="e">
        <f>VLOOKUP(B669,mas!B:C,2,FALSE)</f>
        <v>#N/A</v>
      </c>
      <c r="D669" s="30">
        <v>2018</v>
      </c>
      <c r="E669" s="30">
        <v>7</v>
      </c>
      <c r="F669" s="30" t="str">
        <f>VLOOKUP(E669,mas!G:H,2,FALSE)</f>
        <v>電　力</v>
      </c>
      <c r="G669" s="30">
        <v>1.8280000000000001</v>
      </c>
      <c r="H669" s="30">
        <v>1.758</v>
      </c>
      <c r="I669" s="30">
        <v>1.804</v>
      </c>
      <c r="J669" s="30">
        <v>1.9770000000000001</v>
      </c>
      <c r="K669" s="30">
        <v>2.399</v>
      </c>
      <c r="L669" s="30">
        <v>2.415</v>
      </c>
      <c r="M669" s="30">
        <v>1.7270000000000001</v>
      </c>
      <c r="N669" s="30">
        <v>1.81</v>
      </c>
      <c r="O669" s="30">
        <v>2.0299999999999998</v>
      </c>
      <c r="P669" s="30">
        <v>2.5</v>
      </c>
      <c r="Q669" s="30">
        <v>2.2549999999999999</v>
      </c>
      <c r="R669" s="30">
        <v>2.1019999999999999</v>
      </c>
      <c r="S669" s="114">
        <f t="shared" si="82"/>
        <v>24.605</v>
      </c>
      <c r="T669" s="71"/>
    </row>
    <row r="670" spans="1:20">
      <c r="A670" s="30">
        <f t="shared" si="92"/>
        <v>2018176</v>
      </c>
      <c r="B670" s="30">
        <v>17</v>
      </c>
      <c r="C670" s="30" t="e">
        <f>VLOOKUP(B670,mas!B:C,2,FALSE)</f>
        <v>#N/A</v>
      </c>
      <c r="D670" s="30">
        <v>2018</v>
      </c>
      <c r="E670" s="30">
        <v>6</v>
      </c>
      <c r="F670" s="30" t="str">
        <f>VLOOKUP(E670,mas!G:H,2,FALSE)</f>
        <v>都市ガス（13A）</v>
      </c>
      <c r="G670" s="30">
        <v>0.56000000000000005</v>
      </c>
      <c r="H670" s="30">
        <v>0.22500000000000001</v>
      </c>
      <c r="I670" s="30">
        <v>0.42499999999999999</v>
      </c>
      <c r="J670" s="30">
        <v>0.70299999999999996</v>
      </c>
      <c r="K670" s="30">
        <v>0.75800000000000001</v>
      </c>
      <c r="L670" s="30">
        <v>0.36099999999999999</v>
      </c>
      <c r="M670" s="30">
        <v>0.10100000000000001</v>
      </c>
      <c r="N670" s="30">
        <v>0.10100000000000001</v>
      </c>
      <c r="O670" s="30">
        <v>0.17499999999999999</v>
      </c>
      <c r="P670" s="30">
        <v>0.42199999999999999</v>
      </c>
      <c r="Q670" s="30">
        <v>0.45500000000000002</v>
      </c>
      <c r="R670" s="30">
        <v>0.441</v>
      </c>
      <c r="S670" s="114">
        <f t="shared" si="82"/>
        <v>4.7269999999999994</v>
      </c>
      <c r="T670" s="71"/>
    </row>
    <row r="671" spans="1:20">
      <c r="A671" s="30">
        <f t="shared" si="92"/>
        <v>2018177</v>
      </c>
      <c r="B671" s="30">
        <v>17</v>
      </c>
      <c r="C671" s="30" t="e">
        <f>VLOOKUP(B671,mas!B:C,2,FALSE)</f>
        <v>#N/A</v>
      </c>
      <c r="D671" s="30">
        <v>2018</v>
      </c>
      <c r="E671" s="30">
        <v>7</v>
      </c>
      <c r="F671" s="30" t="str">
        <f>VLOOKUP(E671,mas!G:H,2,FALSE)</f>
        <v>電　力</v>
      </c>
      <c r="G671" s="30">
        <v>1.391</v>
      </c>
      <c r="H671" s="30">
        <v>1.45</v>
      </c>
      <c r="I671" s="30">
        <v>1.522</v>
      </c>
      <c r="J671" s="30">
        <v>1.643</v>
      </c>
      <c r="K671" s="30">
        <v>1.7450000000000001</v>
      </c>
      <c r="L671" s="30">
        <v>1.4379999999999999</v>
      </c>
      <c r="M671" s="30">
        <v>1.3160000000000001</v>
      </c>
      <c r="N671" s="30">
        <v>1.613</v>
      </c>
      <c r="O671" s="30">
        <v>1.5580000000000001</v>
      </c>
      <c r="P671" s="30">
        <v>1.802</v>
      </c>
      <c r="Q671" s="30">
        <v>1.6259999999999999</v>
      </c>
      <c r="R671" s="30">
        <v>1.5580000000000001</v>
      </c>
      <c r="S671" s="114">
        <f t="shared" si="82"/>
        <v>18.661999999999999</v>
      </c>
      <c r="T671" s="71"/>
    </row>
    <row r="672" spans="1:20">
      <c r="A672" s="30">
        <f t="shared" si="92"/>
        <v>2018181</v>
      </c>
      <c r="B672" s="30">
        <v>18</v>
      </c>
      <c r="C672" s="30" t="str">
        <f>VLOOKUP(B672,mas!B:C,2,FALSE)</f>
        <v>京都民医連太子道診療所</v>
      </c>
      <c r="D672" s="30">
        <v>2018</v>
      </c>
      <c r="E672" s="30">
        <v>1</v>
      </c>
      <c r="F672" s="30" t="str">
        <f>VLOOKUP(E672,mas!G:H,2,FALSE)</f>
        <v>揮発油（ガソリン）</v>
      </c>
      <c r="G672" s="30">
        <v>0.20069999999999999</v>
      </c>
      <c r="H672" s="30">
        <v>0.30990000000000001</v>
      </c>
      <c r="I672" s="30">
        <v>0.38369999999999999</v>
      </c>
      <c r="J672" s="30">
        <v>0.43919999999999998</v>
      </c>
      <c r="K672" s="30">
        <v>0.45419999999999999</v>
      </c>
      <c r="L672" s="30">
        <v>0.36969999999999997</v>
      </c>
      <c r="M672" s="30">
        <v>0.36570000000000003</v>
      </c>
      <c r="N672" s="30">
        <v>0.28860000000000002</v>
      </c>
      <c r="O672" s="30">
        <v>0.33339999999999997</v>
      </c>
      <c r="P672" s="30">
        <v>0.30769999999999997</v>
      </c>
      <c r="Q672" s="30">
        <v>0.29260000000000003</v>
      </c>
      <c r="R672" s="30">
        <v>0.25950000000000001</v>
      </c>
      <c r="S672" s="114">
        <f t="shared" si="82"/>
        <v>4.0049000000000001</v>
      </c>
      <c r="T672" s="71"/>
    </row>
    <row r="673" spans="1:20">
      <c r="A673" s="30">
        <f t="shared" si="92"/>
        <v>2018186</v>
      </c>
      <c r="B673" s="30">
        <v>18</v>
      </c>
      <c r="C673" s="30" t="str">
        <f>VLOOKUP(B673,mas!B:C,2,FALSE)</f>
        <v>京都民医連太子道診療所</v>
      </c>
      <c r="D673" s="30">
        <v>2018</v>
      </c>
      <c r="E673" s="30">
        <v>6</v>
      </c>
      <c r="F673" s="30" t="str">
        <f>VLOOKUP(E673,mas!G:H,2,FALSE)</f>
        <v>都市ガス（13A）</v>
      </c>
      <c r="G673" s="30">
        <v>0.98399999999999999</v>
      </c>
      <c r="H673" s="30">
        <v>1.8149999999999999</v>
      </c>
      <c r="I673" s="30">
        <v>3.3370000000000002</v>
      </c>
      <c r="J673" s="30">
        <v>5.7679999999999998</v>
      </c>
      <c r="K673" s="30">
        <v>7.0839999999999996</v>
      </c>
      <c r="L673" s="30">
        <v>5.5350000000000001</v>
      </c>
      <c r="M673" s="30">
        <v>2.3159999999999998</v>
      </c>
      <c r="N673" s="30">
        <v>0.71599999999999997</v>
      </c>
      <c r="O673" s="30">
        <v>2.0310000000000001</v>
      </c>
      <c r="P673" s="30">
        <v>3.33</v>
      </c>
      <c r="Q673" s="30">
        <v>4.093</v>
      </c>
      <c r="R673" s="30">
        <v>2.2509999999999999</v>
      </c>
      <c r="S673" s="114">
        <f t="shared" si="82"/>
        <v>39.26</v>
      </c>
      <c r="T673" s="71"/>
    </row>
    <row r="674" spans="1:20">
      <c r="A674" s="30">
        <f t="shared" si="92"/>
        <v>2018187</v>
      </c>
      <c r="B674" s="30">
        <v>18</v>
      </c>
      <c r="C674" s="30" t="str">
        <f>VLOOKUP(B674,mas!B:C,2,FALSE)</f>
        <v>京都民医連太子道診療所</v>
      </c>
      <c r="D674" s="30">
        <v>2018</v>
      </c>
      <c r="E674" s="30">
        <v>7</v>
      </c>
      <c r="F674" s="30" t="str">
        <f>VLOOKUP(E674,mas!G:H,2,FALSE)</f>
        <v>電　力</v>
      </c>
      <c r="G674" s="30">
        <v>17.940999999999999</v>
      </c>
      <c r="H674" s="30">
        <v>20.117000000000001</v>
      </c>
      <c r="I674" s="30">
        <v>22.456</v>
      </c>
      <c r="J674" s="30">
        <v>24.638000000000002</v>
      </c>
      <c r="K674" s="30">
        <v>24.683</v>
      </c>
      <c r="L674" s="30">
        <v>20.727</v>
      </c>
      <c r="M674" s="30">
        <v>19.925000000000001</v>
      </c>
      <c r="N674" s="30">
        <v>17.637</v>
      </c>
      <c r="O674" s="30">
        <v>19.738</v>
      </c>
      <c r="P674" s="30">
        <v>21.721</v>
      </c>
      <c r="Q674" s="30">
        <v>19.597000000000001</v>
      </c>
      <c r="R674" s="30">
        <v>19.940000000000001</v>
      </c>
      <c r="S674" s="114">
        <f t="shared" si="82"/>
        <v>249.12000000000003</v>
      </c>
      <c r="T674" s="71"/>
    </row>
    <row r="675" spans="1:20">
      <c r="A675" s="30">
        <f t="shared" si="92"/>
        <v>2018196</v>
      </c>
      <c r="B675" s="30">
        <v>19</v>
      </c>
      <c r="C675" s="30" t="str">
        <f>VLOOKUP(B675,mas!B:C,2,FALSE)</f>
        <v>かどの三条こども診療所</v>
      </c>
      <c r="D675" s="30">
        <v>2018</v>
      </c>
      <c r="E675" s="30">
        <v>6</v>
      </c>
      <c r="F675" s="30" t="str">
        <f>VLOOKUP(E675,mas!G:H,2,FALSE)</f>
        <v>都市ガス（13A）</v>
      </c>
      <c r="G675" s="30">
        <v>3.0000000000000001E-3</v>
      </c>
      <c r="H675" s="30">
        <v>2E-3</v>
      </c>
      <c r="I675" s="30">
        <v>2E-3</v>
      </c>
      <c r="J675" s="30">
        <v>1E-3</v>
      </c>
      <c r="K675" s="30">
        <v>1E-3</v>
      </c>
      <c r="L675" s="30">
        <v>1E-3</v>
      </c>
      <c r="M675" s="30">
        <v>1E-3</v>
      </c>
      <c r="N675" s="30">
        <v>2E-3</v>
      </c>
      <c r="O675" s="30">
        <v>2E-3</v>
      </c>
      <c r="P675" s="30">
        <v>3.0000000000000001E-3</v>
      </c>
      <c r="Q675" s="30">
        <v>2E-3</v>
      </c>
      <c r="R675" s="30">
        <v>3.0000000000000001E-3</v>
      </c>
      <c r="S675" s="114">
        <f t="shared" si="82"/>
        <v>2.3000000000000003E-2</v>
      </c>
      <c r="T675" s="71"/>
    </row>
    <row r="676" spans="1:20">
      <c r="A676" s="30">
        <f t="shared" si="92"/>
        <v>2018197</v>
      </c>
      <c r="B676" s="30">
        <v>19</v>
      </c>
      <c r="C676" s="30" t="str">
        <f>VLOOKUP(B676,mas!B:C,2,FALSE)</f>
        <v>かどの三条こども診療所</v>
      </c>
      <c r="D676" s="30">
        <v>2018</v>
      </c>
      <c r="E676" s="30">
        <v>7</v>
      </c>
      <c r="F676" s="30" t="str">
        <f>VLOOKUP(E676,mas!G:H,2,FALSE)</f>
        <v>電　力</v>
      </c>
      <c r="G676" s="30">
        <v>3.004</v>
      </c>
      <c r="H676" s="30">
        <v>2.5670000000000002</v>
      </c>
      <c r="I676" s="30">
        <v>2.6320000000000001</v>
      </c>
      <c r="J676" s="30">
        <v>3.1160000000000001</v>
      </c>
      <c r="K676" s="30">
        <v>4.8129999999999997</v>
      </c>
      <c r="L676" s="30">
        <v>3.8660000000000001</v>
      </c>
      <c r="M676" s="30">
        <v>2.5009999999999999</v>
      </c>
      <c r="N676" s="30">
        <v>2.827</v>
      </c>
      <c r="O676" s="30">
        <v>2.7519999999999998</v>
      </c>
      <c r="P676" s="30">
        <v>3.7559999999999998</v>
      </c>
      <c r="Q676" s="30">
        <v>3.6379999999999999</v>
      </c>
      <c r="R676" s="30">
        <v>3.13</v>
      </c>
      <c r="S676" s="114">
        <f t="shared" si="82"/>
        <v>38.602000000000004</v>
      </c>
      <c r="T676" s="71"/>
    </row>
    <row r="677" spans="1:20">
      <c r="A677" s="30">
        <f t="shared" si="92"/>
        <v>2018201</v>
      </c>
      <c r="B677" s="30">
        <v>20</v>
      </c>
      <c r="C677" s="30" t="str">
        <f>VLOOKUP(B677,mas!B:C,2,FALSE)</f>
        <v>総合ケアＳＴ太秦安井</v>
      </c>
      <c r="D677" s="30">
        <v>2018</v>
      </c>
      <c r="E677" s="30">
        <v>1</v>
      </c>
      <c r="F677" s="30" t="str">
        <f>VLOOKUP(E677,mas!G:H,2,FALSE)</f>
        <v>揮発油（ガソリン）</v>
      </c>
      <c r="G677" s="30">
        <v>7.4999999999999997E-2</v>
      </c>
      <c r="H677" s="30">
        <v>8.2000000000000003E-2</v>
      </c>
      <c r="I677" s="30">
        <v>6.4000000000000001E-2</v>
      </c>
      <c r="J677" s="30">
        <v>6.9000000000000006E-2</v>
      </c>
      <c r="K677" s="30">
        <v>7.1999999999999995E-2</v>
      </c>
      <c r="L677" s="30">
        <v>7.5999999999999998E-2</v>
      </c>
      <c r="M677" s="30">
        <v>6.8000000000000005E-2</v>
      </c>
      <c r="N677" s="30">
        <v>8.5999999999999993E-2</v>
      </c>
      <c r="O677" s="30">
        <v>7.6999999999999999E-2</v>
      </c>
      <c r="P677" s="30">
        <v>8.5000000000000006E-2</v>
      </c>
      <c r="Q677" s="30">
        <v>7.9000000000000001E-2</v>
      </c>
      <c r="R677" s="30">
        <v>7.6999999999999999E-2</v>
      </c>
      <c r="S677" s="114">
        <f t="shared" si="82"/>
        <v>0.90999999999999981</v>
      </c>
      <c r="T677" s="71"/>
    </row>
    <row r="678" spans="1:20">
      <c r="A678" s="30">
        <f t="shared" si="92"/>
        <v>2018206</v>
      </c>
      <c r="B678" s="30">
        <v>20</v>
      </c>
      <c r="C678" s="30" t="str">
        <f>VLOOKUP(B678,mas!B:C,2,FALSE)</f>
        <v>総合ケアＳＴ太秦安井</v>
      </c>
      <c r="D678" s="30">
        <v>2018</v>
      </c>
      <c r="E678" s="30">
        <v>6</v>
      </c>
      <c r="F678" s="30" t="str">
        <f>VLOOKUP(E678,mas!G:H,2,FALSE)</f>
        <v>都市ガス（13A）</v>
      </c>
      <c r="G678" s="30">
        <v>4.0000000000000001E-3</v>
      </c>
      <c r="H678" s="30">
        <v>2E-3</v>
      </c>
      <c r="I678" s="30">
        <v>1E-3</v>
      </c>
      <c r="J678" s="30">
        <v>0</v>
      </c>
      <c r="K678" s="30">
        <v>1E-3</v>
      </c>
      <c r="L678" s="30">
        <v>0</v>
      </c>
      <c r="M678" s="30">
        <v>0</v>
      </c>
      <c r="N678" s="30">
        <v>2E-3</v>
      </c>
      <c r="O678" s="30">
        <v>6.0000000000000001E-3</v>
      </c>
      <c r="P678" s="30">
        <v>8.0000000000000002E-3</v>
      </c>
      <c r="Q678" s="30">
        <v>8.9999999999999993E-3</v>
      </c>
      <c r="R678" s="30">
        <v>8.9999999999999993E-3</v>
      </c>
      <c r="S678" s="114">
        <f t="shared" si="82"/>
        <v>4.2000000000000003E-2</v>
      </c>
      <c r="T678" s="71"/>
    </row>
    <row r="679" spans="1:20">
      <c r="A679" s="30">
        <f t="shared" si="92"/>
        <v>2018207</v>
      </c>
      <c r="B679" s="30">
        <v>20</v>
      </c>
      <c r="C679" s="30" t="str">
        <f>VLOOKUP(B679,mas!B:C,2,FALSE)</f>
        <v>総合ケアＳＴ太秦安井</v>
      </c>
      <c r="D679" s="30">
        <v>2018</v>
      </c>
      <c r="E679" s="30">
        <v>7</v>
      </c>
      <c r="F679" s="30" t="str">
        <f>VLOOKUP(E679,mas!G:H,2,FALSE)</f>
        <v>電　力</v>
      </c>
      <c r="G679" s="30">
        <v>2.1880000000000002</v>
      </c>
      <c r="H679" s="30">
        <v>2.2469999999999999</v>
      </c>
      <c r="I679" s="30">
        <v>2.4660000000000002</v>
      </c>
      <c r="J679" s="30">
        <v>3.8420000000000001</v>
      </c>
      <c r="K679" s="30">
        <v>3.99</v>
      </c>
      <c r="L679" s="30">
        <v>2.3780000000000001</v>
      </c>
      <c r="M679" s="30">
        <v>2.3149999999999999</v>
      </c>
      <c r="N679" s="30">
        <v>2.34</v>
      </c>
      <c r="O679" s="30">
        <v>3.363</v>
      </c>
      <c r="P679" s="30">
        <v>4.4000000000000004</v>
      </c>
      <c r="Q679" s="30">
        <v>3.484</v>
      </c>
      <c r="R679" s="30">
        <v>3.0230000000000001</v>
      </c>
      <c r="S679" s="114">
        <f t="shared" si="82"/>
        <v>36.036000000000008</v>
      </c>
      <c r="T679" s="71"/>
    </row>
    <row r="680" spans="1:20">
      <c r="A680" s="30">
        <f t="shared" si="92"/>
        <v>2018301</v>
      </c>
      <c r="B680" s="30">
        <v>30</v>
      </c>
      <c r="C680" s="30" t="str">
        <f>VLOOKUP(B680,mas!B:C,2,FALSE)</f>
        <v>上京診療所</v>
      </c>
      <c r="D680" s="30">
        <v>2018</v>
      </c>
      <c r="E680" s="30">
        <v>1</v>
      </c>
      <c r="F680" s="30" t="str">
        <f>VLOOKUP(E680,mas!G:H,2,FALSE)</f>
        <v>揮発油（ガソリン）</v>
      </c>
      <c r="G680" s="30">
        <v>0.105</v>
      </c>
      <c r="H680" s="30">
        <v>0.13100000000000001</v>
      </c>
      <c r="I680" s="30">
        <v>0.14399999999999999</v>
      </c>
      <c r="J680" s="30">
        <v>0.216</v>
      </c>
      <c r="K680" s="30">
        <v>0.19800000000000001</v>
      </c>
      <c r="L680" s="30">
        <v>0.16200000000000001</v>
      </c>
      <c r="M680" s="30">
        <v>0.13</v>
      </c>
      <c r="N680" s="30">
        <v>0.115</v>
      </c>
      <c r="O680" s="30">
        <v>0.158</v>
      </c>
      <c r="P680" s="30">
        <v>0.122</v>
      </c>
      <c r="Q680" s="30">
        <v>0.11600000000000001</v>
      </c>
      <c r="R680" s="30">
        <v>0.15</v>
      </c>
      <c r="S680" s="114">
        <f t="shared" si="82"/>
        <v>1.7469999999999999</v>
      </c>
      <c r="T680" s="71"/>
    </row>
    <row r="681" spans="1:20">
      <c r="A681" s="30">
        <f t="shared" si="92"/>
        <v>2018306</v>
      </c>
      <c r="B681" s="30">
        <v>30</v>
      </c>
      <c r="C681" s="30" t="str">
        <f>VLOOKUP(B681,mas!B:C,2,FALSE)</f>
        <v>上京診療所</v>
      </c>
      <c r="D681" s="30">
        <v>2018</v>
      </c>
      <c r="E681" s="30">
        <v>6</v>
      </c>
      <c r="F681" s="30" t="str">
        <f>VLOOKUP(E681,mas!G:H,2,FALSE)</f>
        <v>都市ガス（13A）</v>
      </c>
      <c r="G681" s="30">
        <v>0.19400000000000001</v>
      </c>
      <c r="H681" s="30">
        <v>0.38800000000000001</v>
      </c>
      <c r="I681" s="30">
        <v>0.73499999999999999</v>
      </c>
      <c r="J681" s="30">
        <v>1.5429999999999999</v>
      </c>
      <c r="K681" s="30">
        <v>2.1389999999999998</v>
      </c>
      <c r="L681" s="30">
        <v>1.1759999999999999</v>
      </c>
      <c r="M681" s="30">
        <v>0.52200000000000002</v>
      </c>
      <c r="N681" s="30">
        <v>0.19700000000000001</v>
      </c>
      <c r="O681" s="30">
        <v>0.57199999999999995</v>
      </c>
      <c r="P681" s="30">
        <v>1.0149999999999999</v>
      </c>
      <c r="Q681" s="30">
        <v>1.093</v>
      </c>
      <c r="R681" s="30">
        <v>0.64400000000000002</v>
      </c>
      <c r="S681" s="114">
        <f t="shared" si="82"/>
        <v>10.218000000000002</v>
      </c>
      <c r="T681" s="71"/>
    </row>
    <row r="682" spans="1:20">
      <c r="A682" s="30">
        <f t="shared" si="92"/>
        <v>2018307</v>
      </c>
      <c r="B682" s="30">
        <v>30</v>
      </c>
      <c r="C682" s="30" t="str">
        <f>VLOOKUP(B682,mas!B:C,2,FALSE)</f>
        <v>上京診療所</v>
      </c>
      <c r="D682" s="30">
        <v>2018</v>
      </c>
      <c r="E682" s="30">
        <v>7</v>
      </c>
      <c r="F682" s="30" t="str">
        <f>VLOOKUP(E682,mas!G:H,2,FALSE)</f>
        <v>電　力</v>
      </c>
      <c r="G682" s="30">
        <v>7.7439999999999998</v>
      </c>
      <c r="H682" s="30">
        <v>7.7270000000000003</v>
      </c>
      <c r="I682" s="30">
        <v>7.9909999999999997</v>
      </c>
      <c r="J682" s="30">
        <v>8.4450000000000003</v>
      </c>
      <c r="K682" s="30">
        <v>8.3970000000000002</v>
      </c>
      <c r="L682" s="30">
        <v>7.6280000000000001</v>
      </c>
      <c r="M682" s="30">
        <v>8.1460000000000008</v>
      </c>
      <c r="N682" s="30">
        <v>7.8239999999999998</v>
      </c>
      <c r="O682" s="30">
        <v>7.92</v>
      </c>
      <c r="P682" s="30">
        <v>8.0679999999999996</v>
      </c>
      <c r="Q682" s="30">
        <v>7.5620000000000003</v>
      </c>
      <c r="R682" s="30">
        <v>7.9980000000000002</v>
      </c>
      <c r="S682" s="114">
        <f t="shared" si="82"/>
        <v>95.45</v>
      </c>
      <c r="T682" s="71"/>
    </row>
    <row r="683" spans="1:20">
      <c r="A683" s="30">
        <f t="shared" si="92"/>
        <v>2018341</v>
      </c>
      <c r="B683" s="30">
        <v>34</v>
      </c>
      <c r="C683" s="30" t="str">
        <f>VLOOKUP(B683,mas!B:C,2,FALSE)</f>
        <v>仁和診療所</v>
      </c>
      <c r="D683" s="30">
        <v>2018</v>
      </c>
      <c r="E683" s="30">
        <v>1</v>
      </c>
      <c r="F683" s="30" t="str">
        <f>VLOOKUP(E683,mas!G:H,2,FALSE)</f>
        <v>揮発油（ガソリン）</v>
      </c>
      <c r="G683" s="30">
        <v>0.127</v>
      </c>
      <c r="H683" s="30">
        <v>0.129</v>
      </c>
      <c r="I683" s="30">
        <v>0.17599999999999999</v>
      </c>
      <c r="J683" s="30">
        <v>0.17899999999999999</v>
      </c>
      <c r="K683" s="30">
        <v>0.22900000000000001</v>
      </c>
      <c r="L683" s="30">
        <v>0.156</v>
      </c>
      <c r="M683" s="30">
        <v>0.14000000000000001</v>
      </c>
      <c r="N683" s="30">
        <v>0.16200000000000001</v>
      </c>
      <c r="O683" s="30">
        <v>0.14799999999999999</v>
      </c>
      <c r="P683" s="30">
        <v>0.187</v>
      </c>
      <c r="Q683" s="30">
        <v>0.128</v>
      </c>
      <c r="R683" s="30">
        <v>0.121</v>
      </c>
      <c r="S683" s="114">
        <f t="shared" si="82"/>
        <v>1.8820000000000001</v>
      </c>
      <c r="T683" s="71"/>
    </row>
    <row r="684" spans="1:20">
      <c r="A684" s="30">
        <f t="shared" si="92"/>
        <v>2018342</v>
      </c>
      <c r="B684" s="30">
        <v>34</v>
      </c>
      <c r="C684" s="30" t="str">
        <f>VLOOKUP(B684,mas!B:C,2,FALSE)</f>
        <v>仁和診療所</v>
      </c>
      <c r="D684" s="30">
        <v>2018</v>
      </c>
      <c r="E684" s="30">
        <v>2</v>
      </c>
      <c r="F684" s="30" t="str">
        <f>VLOOKUP(E684,mas!G:H,2,FALSE)</f>
        <v>灯　油</v>
      </c>
      <c r="G684" s="30">
        <v>0</v>
      </c>
      <c r="H684" s="30">
        <v>0</v>
      </c>
      <c r="I684" s="30">
        <v>0</v>
      </c>
      <c r="J684" s="30">
        <v>0</v>
      </c>
      <c r="K684" s="30">
        <v>0</v>
      </c>
      <c r="L684" s="30">
        <v>0</v>
      </c>
      <c r="M684" s="30">
        <v>0</v>
      </c>
      <c r="N684" s="30">
        <v>0.22600000000000001</v>
      </c>
      <c r="O684" s="30">
        <v>0.33</v>
      </c>
      <c r="P684" s="30">
        <v>0.433</v>
      </c>
      <c r="Q684" s="30">
        <v>0.44400000000000001</v>
      </c>
      <c r="R684" s="30">
        <v>0.35599999999999998</v>
      </c>
      <c r="S684" s="114">
        <f t="shared" si="82"/>
        <v>1.7890000000000001</v>
      </c>
      <c r="T684" s="71"/>
    </row>
    <row r="685" spans="1:20">
      <c r="A685" s="30">
        <f t="shared" si="92"/>
        <v>2018346</v>
      </c>
      <c r="B685" s="30">
        <v>34</v>
      </c>
      <c r="C685" s="30" t="str">
        <f>VLOOKUP(B685,mas!B:C,2,FALSE)</f>
        <v>仁和診療所</v>
      </c>
      <c r="D685" s="30">
        <v>2018</v>
      </c>
      <c r="E685" s="30">
        <v>6</v>
      </c>
      <c r="F685" s="30" t="str">
        <f>VLOOKUP(E685,mas!G:H,2,FALSE)</f>
        <v>都市ガス（13A）</v>
      </c>
      <c r="G685" s="30">
        <v>3.7999999999999999E-2</v>
      </c>
      <c r="H685" s="30">
        <v>1.6E-2</v>
      </c>
      <c r="I685" s="30">
        <v>1.0999999999999999E-2</v>
      </c>
      <c r="J685" s="30">
        <v>6.0000000000000001E-3</v>
      </c>
      <c r="K685" s="30">
        <v>4.0000000000000001E-3</v>
      </c>
      <c r="L685" s="30">
        <v>5.0000000000000001E-3</v>
      </c>
      <c r="M685" s="30">
        <v>7.0000000000000001E-3</v>
      </c>
      <c r="N685" s="30">
        <v>2.8000000000000001E-2</v>
      </c>
      <c r="O685" s="30">
        <v>6.8000000000000005E-2</v>
      </c>
      <c r="P685" s="30">
        <v>0.104</v>
      </c>
      <c r="Q685" s="30">
        <v>0.104</v>
      </c>
      <c r="R685" s="30">
        <v>8.6999999999999994E-2</v>
      </c>
      <c r="S685" s="114">
        <f t="shared" si="82"/>
        <v>0.47799999999999998</v>
      </c>
      <c r="T685" s="71"/>
    </row>
    <row r="686" spans="1:20">
      <c r="A686" s="30">
        <f t="shared" si="92"/>
        <v>2018347</v>
      </c>
      <c r="B686" s="30">
        <v>34</v>
      </c>
      <c r="C686" s="30" t="str">
        <f>VLOOKUP(B686,mas!B:C,2,FALSE)</f>
        <v>仁和診療所</v>
      </c>
      <c r="D686" s="30">
        <v>2018</v>
      </c>
      <c r="E686" s="30">
        <v>7</v>
      </c>
      <c r="F686" s="30" t="str">
        <f>VLOOKUP(E686,mas!G:H,2,FALSE)</f>
        <v>電　力</v>
      </c>
      <c r="G686" s="30">
        <v>7.8789999999999996</v>
      </c>
      <c r="H686" s="30">
        <v>6.64</v>
      </c>
      <c r="I686" s="30">
        <v>7.5519999999999996</v>
      </c>
      <c r="J686" s="30">
        <v>9.0030000000000001</v>
      </c>
      <c r="K686" s="30">
        <v>12.852</v>
      </c>
      <c r="L686" s="30">
        <v>10.087999999999999</v>
      </c>
      <c r="M686" s="30">
        <v>6.577</v>
      </c>
      <c r="N686" s="30">
        <v>7.4530000000000003</v>
      </c>
      <c r="O686" s="30">
        <v>8.5120000000000005</v>
      </c>
      <c r="P686" s="30">
        <v>10.159000000000001</v>
      </c>
      <c r="Q686" s="30">
        <v>11.989000000000001</v>
      </c>
      <c r="R686" s="30">
        <v>9.4380000000000006</v>
      </c>
      <c r="S686" s="114">
        <f t="shared" si="82"/>
        <v>108.14200000000001</v>
      </c>
      <c r="T686" s="71"/>
    </row>
    <row r="687" spans="1:20">
      <c r="A687" s="30">
        <f t="shared" si="92"/>
        <v>2018361</v>
      </c>
      <c r="B687" s="30">
        <v>36</v>
      </c>
      <c r="C687" s="30" t="str">
        <f>VLOOKUP(B687,mas!B:C,2,FALSE)</f>
        <v>上京鍼灸</v>
      </c>
      <c r="D687" s="30">
        <v>2018</v>
      </c>
      <c r="E687" s="30">
        <v>1</v>
      </c>
      <c r="F687" s="30" t="str">
        <f>VLOOKUP(E687,mas!G:H,2,FALSE)</f>
        <v>揮発油（ガソリン）</v>
      </c>
      <c r="G687" s="30">
        <v>0.17799999999999999</v>
      </c>
      <c r="H687" s="30">
        <v>0.22900000000000001</v>
      </c>
      <c r="I687" s="30">
        <v>0.23499999999999999</v>
      </c>
      <c r="J687" s="30">
        <v>0.30499999999999999</v>
      </c>
      <c r="K687" s="30">
        <v>0.29599999999999999</v>
      </c>
      <c r="L687" s="30">
        <v>0.17899999999999999</v>
      </c>
      <c r="M687" s="30">
        <v>0.17599999999999999</v>
      </c>
      <c r="N687" s="30">
        <v>0.20899999999999999</v>
      </c>
      <c r="O687" s="30">
        <v>0.158</v>
      </c>
      <c r="P687" s="30">
        <v>0.24399999999999999</v>
      </c>
      <c r="Q687" s="30">
        <v>0.189</v>
      </c>
      <c r="R687" s="30">
        <v>0.22900000000000001</v>
      </c>
      <c r="S687" s="114">
        <f t="shared" si="82"/>
        <v>2.6270000000000002</v>
      </c>
      <c r="T687" s="71"/>
    </row>
    <row r="688" spans="1:20">
      <c r="A688" s="30">
        <f t="shared" si="92"/>
        <v>2018411</v>
      </c>
      <c r="B688" s="30">
        <v>41</v>
      </c>
      <c r="C688" s="30" t="str">
        <f>VLOOKUP(B688,mas!B:C,2,FALSE)</f>
        <v>総合ケアＳＴわかば</v>
      </c>
      <c r="D688" s="30">
        <v>2018</v>
      </c>
      <c r="E688" s="30">
        <v>1</v>
      </c>
      <c r="F688" s="30" t="str">
        <f>VLOOKUP(E688,mas!G:H,2,FALSE)</f>
        <v>揮発油（ガソリン）</v>
      </c>
      <c r="G688" s="30">
        <v>0.28100000000000003</v>
      </c>
      <c r="H688" s="30">
        <v>0.313</v>
      </c>
      <c r="I688" s="30">
        <v>0.28100000000000003</v>
      </c>
      <c r="J688" s="30">
        <v>0.38500000000000001</v>
      </c>
      <c r="K688" s="30">
        <v>0.33400000000000002</v>
      </c>
      <c r="L688" s="30">
        <v>0.254</v>
      </c>
      <c r="M688" s="30">
        <v>0.32300000000000001</v>
      </c>
      <c r="N688" s="30">
        <v>0.23100000000000001</v>
      </c>
      <c r="O688" s="30">
        <v>0.316</v>
      </c>
      <c r="P688" s="30">
        <v>0.29799999999999999</v>
      </c>
      <c r="Q688" s="30">
        <v>0.28399999999999997</v>
      </c>
      <c r="R688" s="30">
        <v>0.30499999999999999</v>
      </c>
      <c r="S688" s="114">
        <f t="shared" si="82"/>
        <v>3.605</v>
      </c>
      <c r="T688" s="71"/>
    </row>
    <row r="689" spans="1:20">
      <c r="A689" s="30">
        <f t="shared" si="92"/>
        <v>2018416</v>
      </c>
      <c r="B689" s="30">
        <v>41</v>
      </c>
      <c r="C689" s="30" t="str">
        <f>VLOOKUP(B689,mas!B:C,2,FALSE)</f>
        <v>総合ケアＳＴわかば</v>
      </c>
      <c r="D689" s="30">
        <v>2018</v>
      </c>
      <c r="E689" s="30">
        <v>6</v>
      </c>
      <c r="F689" s="30" t="str">
        <f>VLOOKUP(E689,mas!G:H,2,FALSE)</f>
        <v>都市ガス（13A）</v>
      </c>
      <c r="G689" s="30">
        <v>1.2310000000000001</v>
      </c>
      <c r="H689" s="30">
        <v>0.998</v>
      </c>
      <c r="I689" s="30">
        <v>0.78300000000000003</v>
      </c>
      <c r="J689" s="30">
        <v>0.497</v>
      </c>
      <c r="K689" s="30">
        <v>0.44600000000000001</v>
      </c>
      <c r="L689" s="30">
        <v>0.61899999999999999</v>
      </c>
      <c r="M689" s="30">
        <v>0.97399999999999998</v>
      </c>
      <c r="N689" s="30">
        <v>1.206</v>
      </c>
      <c r="O689" s="30">
        <v>1.3440000000000001</v>
      </c>
      <c r="P689" s="30">
        <v>1.3220000000000001</v>
      </c>
      <c r="Q689" s="30">
        <v>1.4259999999999999</v>
      </c>
      <c r="R689" s="30">
        <v>1.425</v>
      </c>
      <c r="S689" s="114">
        <f t="shared" si="82"/>
        <v>12.270999999999999</v>
      </c>
      <c r="T689" s="71"/>
    </row>
    <row r="690" spans="1:20">
      <c r="A690" s="30">
        <f t="shared" si="92"/>
        <v>2018417</v>
      </c>
      <c r="B690" s="30">
        <v>41</v>
      </c>
      <c r="C690" s="30" t="str">
        <f>VLOOKUP(B690,mas!B:C,2,FALSE)</f>
        <v>総合ケアＳＴわかば</v>
      </c>
      <c r="D690" s="30">
        <v>2018</v>
      </c>
      <c r="E690" s="30">
        <v>7</v>
      </c>
      <c r="F690" s="30" t="str">
        <f>VLOOKUP(E690,mas!G:H,2,FALSE)</f>
        <v>電　力</v>
      </c>
      <c r="G690" s="30">
        <v>5.2089999999999996</v>
      </c>
      <c r="H690" s="30">
        <v>5.492</v>
      </c>
      <c r="I690" s="30">
        <v>6.9409999999999998</v>
      </c>
      <c r="J690" s="30">
        <v>11.083</v>
      </c>
      <c r="K690" s="30">
        <v>11.183</v>
      </c>
      <c r="L690" s="30">
        <v>6.8760000000000003</v>
      </c>
      <c r="M690" s="30">
        <v>5.3780000000000001</v>
      </c>
      <c r="N690" s="30">
        <v>5.673</v>
      </c>
      <c r="O690" s="30">
        <v>7.92</v>
      </c>
      <c r="P690" s="30">
        <v>10.148</v>
      </c>
      <c r="Q690" s="30">
        <v>8.5310000000000006</v>
      </c>
      <c r="R690" s="30">
        <v>7.6280000000000001</v>
      </c>
      <c r="S690" s="114">
        <f t="shared" si="82"/>
        <v>92.061999999999998</v>
      </c>
      <c r="T690" s="71"/>
    </row>
    <row r="691" spans="1:20">
      <c r="A691" s="30">
        <f t="shared" si="92"/>
        <v>2018486</v>
      </c>
      <c r="B691" s="30">
        <v>48</v>
      </c>
      <c r="C691" s="30" t="str">
        <f>VLOOKUP(B691,mas!B:C,2,FALSE)</f>
        <v>咲あん上京</v>
      </c>
      <c r="D691" s="30">
        <v>2018</v>
      </c>
      <c r="E691" s="30">
        <v>6</v>
      </c>
      <c r="F691" s="30" t="str">
        <f>VLOOKUP(E691,mas!G:H,2,FALSE)</f>
        <v>都市ガス（13A）</v>
      </c>
      <c r="G691" s="30">
        <v>0.53</v>
      </c>
      <c r="H691" s="30">
        <v>0.40300000000000002</v>
      </c>
      <c r="I691" s="30">
        <v>0.36099999999999999</v>
      </c>
      <c r="J691" s="30">
        <v>0.33100000000000002</v>
      </c>
      <c r="K691" s="30">
        <v>0.309</v>
      </c>
      <c r="L691" s="30">
        <v>0.371</v>
      </c>
      <c r="M691" s="30">
        <v>0.45900000000000002</v>
      </c>
      <c r="N691" s="30">
        <v>0.50600000000000001</v>
      </c>
      <c r="O691" s="30">
        <v>0.61699999999999999</v>
      </c>
      <c r="P691" s="30">
        <v>0.52500000000000002</v>
      </c>
      <c r="Q691" s="30">
        <v>0.53500000000000003</v>
      </c>
      <c r="R691" s="30">
        <v>0.52600000000000002</v>
      </c>
      <c r="S691" s="114">
        <f t="shared" si="82"/>
        <v>5.4729999999999999</v>
      </c>
      <c r="T691" s="71"/>
    </row>
    <row r="692" spans="1:20">
      <c r="A692" s="30">
        <f t="shared" si="92"/>
        <v>2018487</v>
      </c>
      <c r="B692" s="30">
        <v>48</v>
      </c>
      <c r="C692" s="30" t="str">
        <f>VLOOKUP(B692,mas!B:C,2,FALSE)</f>
        <v>咲あん上京</v>
      </c>
      <c r="D692" s="30">
        <v>2018</v>
      </c>
      <c r="E692" s="30">
        <v>7</v>
      </c>
      <c r="F692" s="30" t="str">
        <f>VLOOKUP(E692,mas!G:H,2,FALSE)</f>
        <v>電　力</v>
      </c>
      <c r="G692" s="30">
        <v>7.5670000000000002</v>
      </c>
      <c r="H692" s="30">
        <v>7.5229999999999997</v>
      </c>
      <c r="I692" s="30">
        <v>7.8380000000000001</v>
      </c>
      <c r="J692" s="30">
        <v>13.055999999999999</v>
      </c>
      <c r="K692" s="30">
        <v>12.455</v>
      </c>
      <c r="L692" s="30">
        <v>8.1669999999999998</v>
      </c>
      <c r="M692" s="30">
        <v>10.387</v>
      </c>
      <c r="N692" s="30">
        <v>11.698</v>
      </c>
      <c r="O692" s="30">
        <v>16.452999999999999</v>
      </c>
      <c r="P692" s="30">
        <v>19.666</v>
      </c>
      <c r="Q692" s="30">
        <v>16.026</v>
      </c>
      <c r="R692" s="30">
        <v>15.512</v>
      </c>
      <c r="S692" s="114">
        <f t="shared" si="82"/>
        <v>146.34800000000001</v>
      </c>
      <c r="T692" s="71"/>
    </row>
    <row r="693" spans="1:20">
      <c r="A693" s="30">
        <f t="shared" si="92"/>
        <v>2018501</v>
      </c>
      <c r="B693" s="30">
        <v>50</v>
      </c>
      <c r="C693" s="30" t="str">
        <f>VLOOKUP(B693,mas!B:C,2,FALSE)</f>
        <v>吉祥院病院</v>
      </c>
      <c r="D693" s="30">
        <v>2018</v>
      </c>
      <c r="E693" s="30">
        <v>1</v>
      </c>
      <c r="F693" s="30" t="str">
        <f>VLOOKUP(E693,mas!G:H,2,FALSE)</f>
        <v>揮発油（ガソリン）</v>
      </c>
      <c r="G693" s="30">
        <v>0.59</v>
      </c>
      <c r="H693" s="30">
        <v>0.61</v>
      </c>
      <c r="I693" s="30">
        <v>0.62</v>
      </c>
      <c r="J693" s="30">
        <v>0.69</v>
      </c>
      <c r="K693" s="30">
        <v>0.69</v>
      </c>
      <c r="L693" s="30">
        <v>0.68</v>
      </c>
      <c r="M693" s="30">
        <v>0.61</v>
      </c>
      <c r="N693" s="30">
        <v>0.61</v>
      </c>
      <c r="O693" s="30">
        <v>0.61</v>
      </c>
      <c r="P693" s="30">
        <v>0.6</v>
      </c>
      <c r="Q693" s="30">
        <v>0.6</v>
      </c>
      <c r="R693" s="30">
        <v>0.61</v>
      </c>
      <c r="S693" s="114">
        <f t="shared" si="82"/>
        <v>7.5200000000000005</v>
      </c>
      <c r="T693" s="71"/>
    </row>
    <row r="694" spans="1:20">
      <c r="A694" s="30">
        <f t="shared" si="92"/>
        <v>2018506</v>
      </c>
      <c r="B694" s="30">
        <v>50</v>
      </c>
      <c r="C694" s="30" t="str">
        <f>VLOOKUP(B694,mas!B:C,2,FALSE)</f>
        <v>吉祥院病院</v>
      </c>
      <c r="D694" s="30">
        <v>2018</v>
      </c>
      <c r="E694" s="30">
        <v>6</v>
      </c>
      <c r="F694" s="30" t="str">
        <f>VLOOKUP(E694,mas!G:H,2,FALSE)</f>
        <v>都市ガス（13A）</v>
      </c>
      <c r="G694" s="30">
        <v>3.9119999999999999</v>
      </c>
      <c r="H694" s="30">
        <v>3.2349999999999999</v>
      </c>
      <c r="I694" s="30">
        <v>3.1459999999999999</v>
      </c>
      <c r="J694" s="30">
        <v>4.2030000000000003</v>
      </c>
      <c r="K694" s="30">
        <v>7.899</v>
      </c>
      <c r="L694" s="30">
        <v>7.12</v>
      </c>
      <c r="M694" s="30">
        <v>3.7850000000000001</v>
      </c>
      <c r="N694" s="30">
        <v>3.3730000000000002</v>
      </c>
      <c r="O694" s="30">
        <v>3.581</v>
      </c>
      <c r="P694" s="30">
        <v>4.125</v>
      </c>
      <c r="Q694" s="30">
        <v>4.3559999999999999</v>
      </c>
      <c r="R694" s="30">
        <v>4.32</v>
      </c>
      <c r="S694" s="114">
        <f t="shared" si="82"/>
        <v>53.055</v>
      </c>
      <c r="T694" s="71"/>
    </row>
    <row r="695" spans="1:20">
      <c r="A695" s="30">
        <f t="shared" si="92"/>
        <v>2018507</v>
      </c>
      <c r="B695" s="30">
        <v>50</v>
      </c>
      <c r="C695" s="30" t="str">
        <f>VLOOKUP(B695,mas!B:C,2,FALSE)</f>
        <v>吉祥院病院</v>
      </c>
      <c r="D695" s="30">
        <v>2018</v>
      </c>
      <c r="E695" s="30">
        <v>7</v>
      </c>
      <c r="F695" s="30" t="str">
        <f>VLOOKUP(E695,mas!G:H,2,FALSE)</f>
        <v>電　力</v>
      </c>
      <c r="G695" s="30">
        <v>25.207999999999998</v>
      </c>
      <c r="H695" s="30">
        <v>23.137</v>
      </c>
      <c r="I695" s="30">
        <v>24.792999999999999</v>
      </c>
      <c r="J695" s="30">
        <v>25.747</v>
      </c>
      <c r="K695" s="30">
        <v>31.317</v>
      </c>
      <c r="L695" s="30">
        <v>31.398</v>
      </c>
      <c r="M695" s="30">
        <v>27.466000000000001</v>
      </c>
      <c r="N695" s="30">
        <v>26.227</v>
      </c>
      <c r="O695" s="30">
        <v>27.568999999999999</v>
      </c>
      <c r="P695" s="30">
        <v>28.690999999999999</v>
      </c>
      <c r="Q695" s="30">
        <v>28.143000000000001</v>
      </c>
      <c r="R695" s="30">
        <v>28.983000000000001</v>
      </c>
      <c r="S695" s="114">
        <f t="shared" si="82"/>
        <v>328.67900000000003</v>
      </c>
      <c r="T695" s="71"/>
    </row>
    <row r="696" spans="1:20">
      <c r="A696" s="30">
        <f t="shared" si="92"/>
        <v>2018536</v>
      </c>
      <c r="B696" s="30">
        <v>53</v>
      </c>
      <c r="C696" s="30" t="str">
        <f>VLOOKUP(B696,mas!B:C,2,FALSE)</f>
        <v>吉祥院こども診療所</v>
      </c>
      <c r="D696" s="30">
        <v>2018</v>
      </c>
      <c r="E696" s="30">
        <v>6</v>
      </c>
      <c r="F696" s="30" t="str">
        <f>VLOOKUP(E696,mas!G:H,2,FALSE)</f>
        <v>都市ガス（13A）</v>
      </c>
      <c r="G696" s="30">
        <v>8.0000000000000002E-3</v>
      </c>
      <c r="H696" s="30">
        <v>4.0000000000000001E-3</v>
      </c>
      <c r="I696" s="30">
        <v>0</v>
      </c>
      <c r="J696" s="30">
        <v>0</v>
      </c>
      <c r="K696" s="30">
        <v>0</v>
      </c>
      <c r="L696" s="30">
        <v>0</v>
      </c>
      <c r="M696" s="30">
        <v>0</v>
      </c>
      <c r="N696" s="30">
        <v>8.0000000000000002E-3</v>
      </c>
      <c r="O696" s="30">
        <v>0</v>
      </c>
      <c r="P696" s="30">
        <v>0</v>
      </c>
      <c r="Q696" s="30">
        <v>0</v>
      </c>
      <c r="R696" s="30">
        <v>0</v>
      </c>
      <c r="S696" s="114">
        <f t="shared" si="82"/>
        <v>0.02</v>
      </c>
      <c r="T696" s="71"/>
    </row>
    <row r="697" spans="1:20">
      <c r="A697" s="30">
        <f t="shared" si="92"/>
        <v>2018537</v>
      </c>
      <c r="B697" s="30">
        <v>53</v>
      </c>
      <c r="C697" s="30" t="str">
        <f>VLOOKUP(B697,mas!B:C,2,FALSE)</f>
        <v>吉祥院こども診療所</v>
      </c>
      <c r="D697" s="30">
        <v>2018</v>
      </c>
      <c r="E697" s="30">
        <v>7</v>
      </c>
      <c r="F697" s="30" t="str">
        <f>VLOOKUP(E697,mas!G:H,2,FALSE)</f>
        <v>電　力</v>
      </c>
      <c r="G697" s="30">
        <v>2.1800000000000002</v>
      </c>
      <c r="H697" s="30">
        <v>2.0019999999999998</v>
      </c>
      <c r="I697" s="30">
        <v>2.0009999999999999</v>
      </c>
      <c r="J697" s="30">
        <v>2.38</v>
      </c>
      <c r="K697" s="30">
        <v>3.9809999999999999</v>
      </c>
      <c r="L697" s="30">
        <v>2.56</v>
      </c>
      <c r="M697" s="30">
        <v>1.645</v>
      </c>
      <c r="N697" s="30">
        <v>1.641</v>
      </c>
      <c r="O697" s="30">
        <v>1.7230000000000001</v>
      </c>
      <c r="P697" s="30">
        <v>1.851</v>
      </c>
      <c r="Q697" s="30">
        <v>1.829</v>
      </c>
      <c r="R697" s="30">
        <v>1.8959999999999999</v>
      </c>
      <c r="S697" s="114">
        <f t="shared" si="82"/>
        <v>25.689</v>
      </c>
      <c r="T697" s="71"/>
    </row>
    <row r="698" spans="1:20">
      <c r="A698" s="30">
        <f t="shared" si="92"/>
        <v>2018541</v>
      </c>
      <c r="B698" s="30">
        <v>54</v>
      </c>
      <c r="C698" s="30" t="str">
        <f>VLOOKUP(B698,mas!B:C,2,FALSE)</f>
        <v>久世診療所</v>
      </c>
      <c r="D698" s="30">
        <v>2018</v>
      </c>
      <c r="E698" s="30">
        <v>1</v>
      </c>
      <c r="F698" s="30" t="str">
        <f>VLOOKUP(E698,mas!G:H,2,FALSE)</f>
        <v>揮発油（ガソリン）</v>
      </c>
      <c r="G698" s="30">
        <v>2.1000000000000001E-2</v>
      </c>
      <c r="H698" s="30">
        <v>0.02</v>
      </c>
      <c r="I698" s="30">
        <v>3.9E-2</v>
      </c>
      <c r="J698" s="30">
        <v>7.0999999999999994E-2</v>
      </c>
      <c r="K698" s="30">
        <v>4.5999999999999999E-2</v>
      </c>
      <c r="L698" s="30">
        <v>4.4999999999999998E-2</v>
      </c>
      <c r="M698" s="30">
        <v>3.2000000000000001E-2</v>
      </c>
      <c r="N698" s="30">
        <v>1.9E-2</v>
      </c>
      <c r="O698" s="30">
        <v>4.1000000000000002E-2</v>
      </c>
      <c r="P698" s="30">
        <v>4.2000000000000003E-2</v>
      </c>
      <c r="Q698" s="30">
        <v>0.02</v>
      </c>
      <c r="R698" s="30">
        <v>2.1999999999999999E-2</v>
      </c>
      <c r="S698" s="114">
        <f t="shared" si="82"/>
        <v>0.41800000000000004</v>
      </c>
      <c r="T698" s="71"/>
    </row>
    <row r="699" spans="1:20">
      <c r="A699" s="30">
        <f t="shared" si="92"/>
        <v>2018542</v>
      </c>
      <c r="B699" s="30">
        <v>54</v>
      </c>
      <c r="C699" s="30" t="str">
        <f>VLOOKUP(B699,mas!B:C,2,FALSE)</f>
        <v>久世診療所</v>
      </c>
      <c r="D699" s="30">
        <v>2018</v>
      </c>
      <c r="E699" s="30">
        <v>2</v>
      </c>
      <c r="F699" s="30" t="str">
        <f>VLOOKUP(E699,mas!G:H,2,FALSE)</f>
        <v>灯　油</v>
      </c>
      <c r="G699" s="30">
        <v>0</v>
      </c>
      <c r="H699" s="30">
        <v>0</v>
      </c>
      <c r="I699" s="30">
        <v>0</v>
      </c>
      <c r="J699" s="30">
        <v>0</v>
      </c>
      <c r="K699" s="30">
        <v>0</v>
      </c>
      <c r="L699" s="30">
        <v>0</v>
      </c>
      <c r="M699" s="30">
        <v>0</v>
      </c>
      <c r="N699" s="30">
        <v>0</v>
      </c>
      <c r="O699" s="30">
        <v>0.02</v>
      </c>
      <c r="P699" s="30">
        <v>3.7999999999999999E-2</v>
      </c>
      <c r="Q699" s="30">
        <v>0.02</v>
      </c>
      <c r="R699" s="30">
        <v>0.01</v>
      </c>
      <c r="S699" s="114">
        <f t="shared" si="82"/>
        <v>8.7999999999999995E-2</v>
      </c>
      <c r="T699" s="71"/>
    </row>
    <row r="700" spans="1:20">
      <c r="A700" s="30">
        <f t="shared" si="92"/>
        <v>2018546</v>
      </c>
      <c r="B700" s="30">
        <v>54</v>
      </c>
      <c r="C700" s="30" t="str">
        <f>VLOOKUP(B700,mas!B:C,2,FALSE)</f>
        <v>久世診療所</v>
      </c>
      <c r="D700" s="30">
        <v>2018</v>
      </c>
      <c r="E700" s="30">
        <v>6</v>
      </c>
      <c r="F700" s="30" t="str">
        <f>VLOOKUP(E700,mas!G:H,2,FALSE)</f>
        <v>都市ガス（13A）</v>
      </c>
      <c r="G700" s="30">
        <v>5.7000000000000002E-2</v>
      </c>
      <c r="H700" s="30">
        <v>3.5000000000000003E-2</v>
      </c>
      <c r="I700" s="30">
        <v>5.0000000000000001E-3</v>
      </c>
      <c r="J700" s="30">
        <v>3.0000000000000001E-3</v>
      </c>
      <c r="K700" s="30">
        <v>2E-3</v>
      </c>
      <c r="L700" s="30">
        <v>2E-3</v>
      </c>
      <c r="M700" s="30">
        <v>1E-3</v>
      </c>
      <c r="N700" s="30">
        <v>0.02</v>
      </c>
      <c r="O700" s="30">
        <v>8.1000000000000003E-2</v>
      </c>
      <c r="P700" s="30">
        <v>0.14699999999999999</v>
      </c>
      <c r="Q700" s="30">
        <v>0.109</v>
      </c>
      <c r="R700" s="30">
        <v>0.11799999999999999</v>
      </c>
      <c r="S700" s="114">
        <f t="shared" si="82"/>
        <v>0.57999999999999996</v>
      </c>
      <c r="T700" s="71"/>
    </row>
    <row r="701" spans="1:20">
      <c r="A701" s="30">
        <f t="shared" si="92"/>
        <v>2018547</v>
      </c>
      <c r="B701" s="30">
        <v>54</v>
      </c>
      <c r="C701" s="30" t="str">
        <f>VLOOKUP(B701,mas!B:C,2,FALSE)</f>
        <v>久世診療所</v>
      </c>
      <c r="D701" s="30">
        <v>2018</v>
      </c>
      <c r="E701" s="30">
        <v>7</v>
      </c>
      <c r="F701" s="30" t="str">
        <f>VLOOKUP(E701,mas!G:H,2,FALSE)</f>
        <v>電　力</v>
      </c>
      <c r="G701" s="30">
        <v>3.331</v>
      </c>
      <c r="H701" s="30">
        <v>2.2349999999999999</v>
      </c>
      <c r="I701" s="30">
        <v>2.29</v>
      </c>
      <c r="J701" s="30">
        <v>2.9180000000000001</v>
      </c>
      <c r="K701" s="30">
        <v>5.0129999999999999</v>
      </c>
      <c r="L701" s="30">
        <v>4.4720000000000004</v>
      </c>
      <c r="M701" s="30">
        <v>2.625</v>
      </c>
      <c r="N701" s="30">
        <v>2.27</v>
      </c>
      <c r="O701" s="30">
        <v>2.7170000000000001</v>
      </c>
      <c r="P701" s="30">
        <v>3.8730000000000002</v>
      </c>
      <c r="Q701" s="30">
        <v>5.093</v>
      </c>
      <c r="R701" s="30">
        <v>4.1719999999999997</v>
      </c>
      <c r="S701" s="114">
        <f t="shared" si="82"/>
        <v>41.009</v>
      </c>
      <c r="T701" s="71"/>
    </row>
    <row r="702" spans="1:20">
      <c r="A702" s="30">
        <f t="shared" si="92"/>
        <v>2018551</v>
      </c>
      <c r="B702" s="30">
        <v>55</v>
      </c>
      <c r="C702" s="30" t="str">
        <f>VLOOKUP(B702,mas!B:C,2,FALSE)</f>
        <v>九条診療所</v>
      </c>
      <c r="D702" s="30">
        <v>2018</v>
      </c>
      <c r="E702" s="30">
        <v>1</v>
      </c>
      <c r="F702" s="30" t="str">
        <f>VLOOKUP(E702,mas!G:H,2,FALSE)</f>
        <v>揮発油（ガソリン）</v>
      </c>
      <c r="G702" s="30">
        <v>0.105</v>
      </c>
      <c r="H702" s="30">
        <v>7.0000000000000007E-2</v>
      </c>
      <c r="I702" s="30">
        <v>0.1</v>
      </c>
      <c r="J702" s="30">
        <v>0.128</v>
      </c>
      <c r="K702" s="30">
        <v>0.13100000000000001</v>
      </c>
      <c r="L702" s="30">
        <v>0.13700000000000001</v>
      </c>
      <c r="M702" s="30">
        <v>0.10199999999999999</v>
      </c>
      <c r="N702" s="30">
        <v>7.1999999999999995E-2</v>
      </c>
      <c r="O702" s="30">
        <v>0.106</v>
      </c>
      <c r="P702" s="30">
        <v>6.5000000000000002E-2</v>
      </c>
      <c r="Q702" s="30">
        <v>0.105</v>
      </c>
      <c r="R702" s="30">
        <v>6.5000000000000002E-2</v>
      </c>
      <c r="S702" s="114">
        <f t="shared" si="82"/>
        <v>1.1859999999999999</v>
      </c>
      <c r="T702" s="71"/>
    </row>
    <row r="703" spans="1:20">
      <c r="A703" s="30">
        <f t="shared" si="92"/>
        <v>2018556</v>
      </c>
      <c r="B703" s="30">
        <v>55</v>
      </c>
      <c r="C703" s="30" t="str">
        <f>VLOOKUP(B703,mas!B:C,2,FALSE)</f>
        <v>九条診療所</v>
      </c>
      <c r="D703" s="30">
        <v>2018</v>
      </c>
      <c r="E703" s="30">
        <v>6</v>
      </c>
      <c r="F703" s="30" t="str">
        <f>VLOOKUP(E703,mas!G:H,2,FALSE)</f>
        <v>都市ガス（13A）</v>
      </c>
      <c r="G703" s="30">
        <v>0.48699999999999999</v>
      </c>
      <c r="H703" s="30">
        <v>0.30299999999999999</v>
      </c>
      <c r="I703" s="30">
        <v>0.626</v>
      </c>
      <c r="J703" s="30">
        <v>1.1020000000000001</v>
      </c>
      <c r="K703" s="30">
        <v>1.4870000000000001</v>
      </c>
      <c r="L703" s="30">
        <v>1.2150000000000001</v>
      </c>
      <c r="M703" s="30">
        <v>0.47099999999999997</v>
      </c>
      <c r="N703" s="30">
        <v>0.30599999999999999</v>
      </c>
      <c r="O703" s="30">
        <v>0.97599999999999998</v>
      </c>
      <c r="P703" s="30">
        <v>1.2909999999999999</v>
      </c>
      <c r="Q703" s="30">
        <v>1.3819999999999999</v>
      </c>
      <c r="R703" s="30">
        <v>0.996</v>
      </c>
      <c r="S703" s="114">
        <f t="shared" si="82"/>
        <v>10.641999999999999</v>
      </c>
      <c r="T703" s="71"/>
    </row>
    <row r="704" spans="1:20">
      <c r="A704" s="30">
        <f t="shared" si="92"/>
        <v>2018557</v>
      </c>
      <c r="B704" s="30">
        <v>55</v>
      </c>
      <c r="C704" s="30" t="str">
        <f>VLOOKUP(B704,mas!B:C,2,FALSE)</f>
        <v>九条診療所</v>
      </c>
      <c r="D704" s="30">
        <v>2018</v>
      </c>
      <c r="E704" s="30">
        <v>7</v>
      </c>
      <c r="F704" s="30" t="str">
        <f>VLOOKUP(E704,mas!G:H,2,FALSE)</f>
        <v>電　力</v>
      </c>
      <c r="G704" s="30">
        <v>5.556</v>
      </c>
      <c r="H704" s="30">
        <v>5.6609999999999996</v>
      </c>
      <c r="I704" s="30">
        <v>5.8419999999999996</v>
      </c>
      <c r="J704" s="30">
        <v>6.3109999999999999</v>
      </c>
      <c r="K704" s="30">
        <v>6.4329999999999998</v>
      </c>
      <c r="L704" s="30">
        <v>5.5659999999999998</v>
      </c>
      <c r="M704" s="30">
        <v>5.8460000000000001</v>
      </c>
      <c r="N704" s="30">
        <v>5.6420000000000003</v>
      </c>
      <c r="O704" s="30">
        <v>6.101</v>
      </c>
      <c r="P704" s="30">
        <v>6.3550000000000004</v>
      </c>
      <c r="Q704" s="30">
        <v>5.9989999999999997</v>
      </c>
      <c r="R704" s="30">
        <v>6.4279999999999999</v>
      </c>
      <c r="S704" s="114">
        <f t="shared" si="82"/>
        <v>71.739999999999995</v>
      </c>
      <c r="T704" s="71"/>
    </row>
    <row r="705" spans="1:20">
      <c r="A705" s="30">
        <f t="shared" si="92"/>
        <v>2018561</v>
      </c>
      <c r="B705" s="30">
        <v>56</v>
      </c>
      <c r="C705" s="30" t="str">
        <f>VLOOKUP(B705,mas!B:C,2,FALSE)</f>
        <v>あらぐさデイサービス</v>
      </c>
      <c r="D705" s="30">
        <v>2018</v>
      </c>
      <c r="E705" s="30">
        <v>1</v>
      </c>
      <c r="F705" s="30" t="str">
        <f>VLOOKUP(E705,mas!G:H,2,FALSE)</f>
        <v>揮発油（ガソリン）</v>
      </c>
      <c r="G705" s="30">
        <v>0.34899999999999998</v>
      </c>
      <c r="H705" s="30">
        <v>0.36099999999999999</v>
      </c>
      <c r="I705" s="30">
        <v>0.36499999999999999</v>
      </c>
      <c r="J705" s="30">
        <v>0.371</v>
      </c>
      <c r="K705" s="30">
        <v>0.39100000000000001</v>
      </c>
      <c r="L705" s="30">
        <v>0.39</v>
      </c>
      <c r="M705" s="30">
        <v>0.32</v>
      </c>
      <c r="N705" s="30">
        <v>0.308</v>
      </c>
      <c r="O705" s="30">
        <v>0.318</v>
      </c>
      <c r="P705" s="30">
        <v>0.316</v>
      </c>
      <c r="Q705" s="30">
        <v>0.311</v>
      </c>
      <c r="R705" s="30">
        <v>0.32100000000000001</v>
      </c>
      <c r="S705" s="114">
        <f t="shared" si="82"/>
        <v>4.1209999999999996</v>
      </c>
      <c r="T705" s="71"/>
    </row>
    <row r="706" spans="1:20">
      <c r="A706" s="30">
        <f t="shared" si="92"/>
        <v>2018566</v>
      </c>
      <c r="B706" s="30">
        <v>56</v>
      </c>
      <c r="C706" s="30" t="str">
        <f>VLOOKUP(B706,mas!B:C,2,FALSE)</f>
        <v>あらぐさデイサービス</v>
      </c>
      <c r="D706" s="30">
        <v>2018</v>
      </c>
      <c r="E706" s="30">
        <v>6</v>
      </c>
      <c r="F706" s="30" t="str">
        <f>VLOOKUP(E706,mas!G:H,2,FALSE)</f>
        <v>都市ガス（13A）</v>
      </c>
      <c r="G706" s="30">
        <v>0.69499999999999995</v>
      </c>
      <c r="H706" s="30">
        <v>0.69099999999999995</v>
      </c>
      <c r="I706" s="30">
        <v>0.69099999999999995</v>
      </c>
      <c r="J706" s="30">
        <v>0.60199999999999998</v>
      </c>
      <c r="K706" s="30">
        <v>0.58099999999999996</v>
      </c>
      <c r="L706" s="30">
        <v>0.59299999999999997</v>
      </c>
      <c r="M706" s="30">
        <v>0.50800000000000001</v>
      </c>
      <c r="N706" s="30">
        <v>0.51</v>
      </c>
      <c r="O706" s="30">
        <v>0.56799999999999995</v>
      </c>
      <c r="P706" s="30">
        <v>0.58099999999999996</v>
      </c>
      <c r="Q706" s="30">
        <v>0.59399999999999997</v>
      </c>
      <c r="R706" s="30">
        <v>0.59099999999999997</v>
      </c>
      <c r="S706" s="114">
        <f t="shared" si="82"/>
        <v>7.2050000000000001</v>
      </c>
      <c r="T706" s="71"/>
    </row>
    <row r="707" spans="1:20">
      <c r="A707" s="30">
        <f t="shared" si="92"/>
        <v>2018567</v>
      </c>
      <c r="B707" s="30">
        <v>56</v>
      </c>
      <c r="C707" s="30" t="str">
        <f>VLOOKUP(B707,mas!B:C,2,FALSE)</f>
        <v>あらぐさデイサービス</v>
      </c>
      <c r="D707" s="30">
        <v>2018</v>
      </c>
      <c r="E707" s="30">
        <v>7</v>
      </c>
      <c r="F707" s="30" t="str">
        <f>VLOOKUP(E707,mas!G:H,2,FALSE)</f>
        <v>電　力</v>
      </c>
      <c r="G707" s="30">
        <v>1.27</v>
      </c>
      <c r="H707" s="30">
        <v>1.2889999999999999</v>
      </c>
      <c r="I707" s="30">
        <v>1.29</v>
      </c>
      <c r="J707" s="30">
        <v>1.292</v>
      </c>
      <c r="K707" s="30">
        <v>1.583</v>
      </c>
      <c r="L707" s="30">
        <v>1.105</v>
      </c>
      <c r="M707" s="30">
        <v>1.1080000000000001</v>
      </c>
      <c r="N707" s="30">
        <v>1.1599999999999999</v>
      </c>
      <c r="O707" s="30">
        <v>1.6040000000000001</v>
      </c>
      <c r="P707" s="30">
        <v>1.593</v>
      </c>
      <c r="Q707" s="30">
        <v>1.601</v>
      </c>
      <c r="R707" s="30">
        <v>1.6120000000000001</v>
      </c>
      <c r="S707" s="114">
        <f t="shared" si="82"/>
        <v>16.506999999999998</v>
      </c>
      <c r="T707" s="71"/>
    </row>
    <row r="708" spans="1:20">
      <c r="A708" s="30">
        <f t="shared" si="92"/>
        <v>2018571</v>
      </c>
      <c r="B708" s="30">
        <v>57</v>
      </c>
      <c r="C708" s="30" t="e">
        <f>VLOOKUP(B708,mas!B:C,2,FALSE)</f>
        <v>#N/A</v>
      </c>
      <c r="D708" s="30">
        <v>2018</v>
      </c>
      <c r="E708" s="30">
        <v>1</v>
      </c>
      <c r="F708" s="30" t="str">
        <f>VLOOKUP(E708,mas!G:H,2,FALSE)</f>
        <v>揮発油（ガソリン）</v>
      </c>
      <c r="G708" s="30">
        <v>0.01</v>
      </c>
      <c r="H708" s="30">
        <v>0.01</v>
      </c>
      <c r="I708" s="30">
        <v>0.01</v>
      </c>
      <c r="J708" s="30">
        <v>1.0999999999999999E-2</v>
      </c>
      <c r="K708" s="30">
        <v>1.0999999999999999E-2</v>
      </c>
      <c r="L708" s="30">
        <v>1.0999999999999999E-2</v>
      </c>
      <c r="M708" s="30">
        <v>0.01</v>
      </c>
      <c r="N708" s="30">
        <v>0.01</v>
      </c>
      <c r="O708" s="30">
        <v>0.01</v>
      </c>
      <c r="P708" s="30">
        <v>1.0999999999999999E-2</v>
      </c>
      <c r="Q708" s="30">
        <v>0.01</v>
      </c>
      <c r="R708" s="30">
        <v>0.01</v>
      </c>
      <c r="S708" s="114">
        <f t="shared" ref="S708:S771" si="93">SUM(G708:R708)</f>
        <v>0.12399999999999996</v>
      </c>
      <c r="T708" s="71"/>
    </row>
    <row r="709" spans="1:20">
      <c r="A709" s="30">
        <f t="shared" si="92"/>
        <v>2018576</v>
      </c>
      <c r="B709" s="30">
        <v>57</v>
      </c>
      <c r="C709" s="30" t="e">
        <f>VLOOKUP(B709,mas!B:C,2,FALSE)</f>
        <v>#N/A</v>
      </c>
      <c r="D709" s="30">
        <v>2018</v>
      </c>
      <c r="E709" s="30">
        <v>6</v>
      </c>
      <c r="F709" s="30" t="str">
        <f>VLOOKUP(E709,mas!G:H,2,FALSE)</f>
        <v>都市ガス（13A）</v>
      </c>
      <c r="G709" s="30">
        <v>2.4E-2</v>
      </c>
      <c r="H709" s="30">
        <v>1.4E-2</v>
      </c>
      <c r="I709" s="30">
        <v>1.2E-2</v>
      </c>
      <c r="J709" s="30">
        <v>1.2E-2</v>
      </c>
      <c r="K709" s="30">
        <v>0.01</v>
      </c>
      <c r="L709" s="30">
        <v>1.2E-2</v>
      </c>
      <c r="M709" s="30">
        <v>1.2999999999999999E-2</v>
      </c>
      <c r="N709" s="30">
        <v>0.02</v>
      </c>
      <c r="O709" s="30">
        <v>1.7999999999999999E-2</v>
      </c>
      <c r="P709" s="30">
        <v>0.02</v>
      </c>
      <c r="Q709" s="30">
        <v>0.02</v>
      </c>
      <c r="R709" s="30">
        <v>1.7999999999999999E-2</v>
      </c>
      <c r="S709" s="114">
        <f t="shared" si="93"/>
        <v>0.19299999999999995</v>
      </c>
      <c r="T709" s="71"/>
    </row>
    <row r="710" spans="1:20">
      <c r="A710" s="30">
        <f t="shared" si="92"/>
        <v>2018577</v>
      </c>
      <c r="B710" s="30">
        <v>57</v>
      </c>
      <c r="C710" s="30" t="e">
        <f>VLOOKUP(B710,mas!B:C,2,FALSE)</f>
        <v>#N/A</v>
      </c>
      <c r="D710" s="30">
        <v>2018</v>
      </c>
      <c r="E710" s="30">
        <v>7</v>
      </c>
      <c r="F710" s="30" t="str">
        <f>VLOOKUP(E710,mas!G:H,2,FALSE)</f>
        <v>電　力</v>
      </c>
      <c r="G710" s="30">
        <v>0.371</v>
      </c>
      <c r="H710" s="30">
        <v>0.36799999999999999</v>
      </c>
      <c r="I710" s="30">
        <v>0.14799999999999999</v>
      </c>
      <c r="J710" s="30">
        <v>0.151</v>
      </c>
      <c r="K710" s="30">
        <v>0.22600000000000001</v>
      </c>
      <c r="L710" s="30">
        <v>0.28599999999999998</v>
      </c>
      <c r="M710" s="30">
        <v>0.218</v>
      </c>
      <c r="N710" s="30">
        <v>0.17199999999999999</v>
      </c>
      <c r="O710" s="30">
        <v>0.186</v>
      </c>
      <c r="P710" s="30">
        <v>0.17899999999999999</v>
      </c>
      <c r="Q710" s="30">
        <v>0.185</v>
      </c>
      <c r="R710" s="30">
        <v>0.191</v>
      </c>
      <c r="S710" s="114">
        <f t="shared" si="93"/>
        <v>2.6809999999999996</v>
      </c>
      <c r="T710" s="71"/>
    </row>
    <row r="711" spans="1:20">
      <c r="A711" s="30">
        <f t="shared" si="92"/>
        <v>2018701</v>
      </c>
      <c r="B711" s="30">
        <v>70</v>
      </c>
      <c r="C711" s="30" t="str">
        <f>VLOOKUP(B711,mas!B:C,2,FALSE)</f>
        <v>京都協立病院</v>
      </c>
      <c r="D711" s="30">
        <v>2018</v>
      </c>
      <c r="E711" s="30">
        <v>1</v>
      </c>
      <c r="F711" s="30" t="str">
        <f>VLOOKUP(E711,mas!G:H,2,FALSE)</f>
        <v>揮発油（ガソリン）</v>
      </c>
      <c r="G711" s="30">
        <v>8.3000000000000004E-2</v>
      </c>
      <c r="H711" s="30">
        <v>7.5999999999999998E-2</v>
      </c>
      <c r="I711" s="30">
        <v>0.1</v>
      </c>
      <c r="J711" s="30">
        <v>0.23300000000000001</v>
      </c>
      <c r="K711" s="30">
        <v>0.23100000000000001</v>
      </c>
      <c r="L711" s="30">
        <v>0.23400000000000001</v>
      </c>
      <c r="M711" s="30">
        <v>0.20200000000000001</v>
      </c>
      <c r="N711" s="30">
        <v>0.27400000000000002</v>
      </c>
      <c r="O711" s="30">
        <v>0.20799999999999999</v>
      </c>
      <c r="P711" s="30">
        <v>0.193</v>
      </c>
      <c r="Q711" s="30">
        <v>0.22700000000000001</v>
      </c>
      <c r="R711" s="30">
        <v>0.49399999999999999</v>
      </c>
      <c r="S711" s="114">
        <f t="shared" si="93"/>
        <v>2.5549999999999997</v>
      </c>
      <c r="T711" s="71"/>
    </row>
    <row r="712" spans="1:20">
      <c r="A712" s="30">
        <f t="shared" si="92"/>
        <v>2018703</v>
      </c>
      <c r="B712" s="30">
        <v>70</v>
      </c>
      <c r="C712" s="30" t="str">
        <f>VLOOKUP(B712,mas!B:C,2,FALSE)</f>
        <v>京都協立病院</v>
      </c>
      <c r="D712" s="30">
        <v>2018</v>
      </c>
      <c r="E712" s="30">
        <v>3</v>
      </c>
      <c r="F712" s="30" t="str">
        <f>VLOOKUP(E712,mas!G:H,2,FALSE)</f>
        <v>軽　油</v>
      </c>
      <c r="G712" s="30">
        <v>0.22800000000000001</v>
      </c>
      <c r="H712" s="30">
        <v>0.14699999999999999</v>
      </c>
      <c r="I712" s="30">
        <v>0.27600000000000002</v>
      </c>
      <c r="J712" s="30">
        <v>0.23799999999999999</v>
      </c>
      <c r="K712" s="30">
        <v>0.255</v>
      </c>
      <c r="L712" s="30">
        <v>0.24099999999999999</v>
      </c>
      <c r="M712" s="30">
        <v>0.23599999999999999</v>
      </c>
      <c r="N712" s="30">
        <v>0.23899999999999999</v>
      </c>
      <c r="O712" s="30">
        <v>0.23599999999999999</v>
      </c>
      <c r="P712" s="30">
        <v>0.23</v>
      </c>
      <c r="Q712" s="30">
        <v>0.21</v>
      </c>
      <c r="R712" s="30">
        <v>7.0000000000000007E-2</v>
      </c>
      <c r="S712" s="114">
        <f t="shared" si="93"/>
        <v>2.6059999999999999</v>
      </c>
      <c r="T712" s="71"/>
    </row>
    <row r="713" spans="1:20">
      <c r="A713" s="30">
        <f t="shared" si="92"/>
        <v>2018705</v>
      </c>
      <c r="B713" s="30">
        <v>70</v>
      </c>
      <c r="C713" s="30" t="str">
        <f>VLOOKUP(B713,mas!B:C,2,FALSE)</f>
        <v>京都協立病院</v>
      </c>
      <c r="D713" s="30">
        <v>2018</v>
      </c>
      <c r="E713" s="30">
        <v>5</v>
      </c>
      <c r="F713" s="30" t="str">
        <f>VLOOKUP(E713,mas!G:H,2,FALSE)</f>
        <v>液化石油ガス（LPG)</v>
      </c>
      <c r="G713" s="30">
        <v>2.2490000000000001</v>
      </c>
      <c r="H713" s="30">
        <v>2.0710000000000002</v>
      </c>
      <c r="I713" s="30">
        <v>3.0539999999999998</v>
      </c>
      <c r="J713" s="30">
        <v>4.8310000000000004</v>
      </c>
      <c r="K713" s="30">
        <v>5.4909999999999997</v>
      </c>
      <c r="L713" s="30">
        <v>4.54</v>
      </c>
      <c r="M713" s="30">
        <v>2.2650000000000001</v>
      </c>
      <c r="N713" s="30">
        <v>1.873</v>
      </c>
      <c r="O713" s="30">
        <v>2.8980000000000001</v>
      </c>
      <c r="P713" s="30">
        <v>3.3969999999999998</v>
      </c>
      <c r="Q713" s="30">
        <v>3.9990000000000001</v>
      </c>
      <c r="R713" s="30">
        <v>2.8250000000000002</v>
      </c>
      <c r="S713" s="114">
        <f t="shared" si="93"/>
        <v>39.493000000000009</v>
      </c>
      <c r="T713" s="71"/>
    </row>
    <row r="714" spans="1:20">
      <c r="A714" s="30">
        <f t="shared" si="92"/>
        <v>2018707</v>
      </c>
      <c r="B714" s="30">
        <v>70</v>
      </c>
      <c r="C714" s="30" t="str">
        <f>VLOOKUP(B714,mas!B:C,2,FALSE)</f>
        <v>京都協立病院</v>
      </c>
      <c r="D714" s="30">
        <v>2018</v>
      </c>
      <c r="E714" s="30">
        <v>7</v>
      </c>
      <c r="F714" s="30" t="str">
        <f>VLOOKUP(E714,mas!G:H,2,FALSE)</f>
        <v>電　力</v>
      </c>
      <c r="G714" s="30">
        <v>45.021000000000001</v>
      </c>
      <c r="H714" s="30">
        <v>47.999000000000002</v>
      </c>
      <c r="I714" s="30">
        <v>49.892000000000003</v>
      </c>
      <c r="J714" s="30">
        <v>56.485999999999997</v>
      </c>
      <c r="K714" s="30">
        <v>56.917999999999999</v>
      </c>
      <c r="L714" s="30">
        <v>48.954999999999998</v>
      </c>
      <c r="M714" s="30">
        <v>47.17</v>
      </c>
      <c r="N714" s="30">
        <v>46.957999999999998</v>
      </c>
      <c r="O714" s="30">
        <v>51.664999999999999</v>
      </c>
      <c r="P714" s="30">
        <v>53.247</v>
      </c>
      <c r="Q714" s="30">
        <v>48.235999999999997</v>
      </c>
      <c r="R714" s="30">
        <v>51.003</v>
      </c>
      <c r="S714" s="114">
        <f t="shared" si="93"/>
        <v>603.55000000000007</v>
      </c>
      <c r="T714" s="71"/>
    </row>
    <row r="715" spans="1:20">
      <c r="A715" s="30">
        <f t="shared" si="92"/>
        <v>2018711</v>
      </c>
      <c r="B715" s="30">
        <v>71</v>
      </c>
      <c r="C715" s="30" t="str">
        <f>VLOOKUP(B715,mas!B:C,2,FALSE)</f>
        <v>あやべ協立診療所</v>
      </c>
      <c r="D715" s="30">
        <v>2018</v>
      </c>
      <c r="E715" s="30">
        <v>1</v>
      </c>
      <c r="F715" s="30" t="str">
        <f>VLOOKUP(E715,mas!G:H,2,FALSE)</f>
        <v>揮発油（ガソリン）</v>
      </c>
      <c r="G715" s="30">
        <v>0.497</v>
      </c>
      <c r="H715" s="30">
        <v>0.50800000000000001</v>
      </c>
      <c r="I715" s="30">
        <v>0.57599999999999996</v>
      </c>
      <c r="J715" s="30">
        <v>0.58399999999999996</v>
      </c>
      <c r="K715" s="30">
        <v>0.64500000000000002</v>
      </c>
      <c r="L715" s="30">
        <v>0.46200000000000002</v>
      </c>
      <c r="M715" s="30">
        <v>0.52800000000000002</v>
      </c>
      <c r="N715" s="30">
        <v>0.58699999999999997</v>
      </c>
      <c r="O715" s="30">
        <v>0.55600000000000005</v>
      </c>
      <c r="P715" s="30">
        <v>0.51700000000000002</v>
      </c>
      <c r="Q715" s="30">
        <v>0.59799999999999998</v>
      </c>
      <c r="R715" s="30">
        <v>0.58099999999999996</v>
      </c>
      <c r="S715" s="114">
        <f t="shared" si="93"/>
        <v>6.6390000000000011</v>
      </c>
      <c r="T715" s="71"/>
    </row>
    <row r="716" spans="1:20">
      <c r="A716" s="30">
        <f t="shared" si="92"/>
        <v>2018713</v>
      </c>
      <c r="B716" s="30">
        <v>71</v>
      </c>
      <c r="C716" s="30" t="str">
        <f>VLOOKUP(B716,mas!B:C,2,FALSE)</f>
        <v>あやべ協立診療所</v>
      </c>
      <c r="D716" s="30">
        <v>2018</v>
      </c>
      <c r="E716" s="30">
        <v>3</v>
      </c>
      <c r="F716" s="30" t="str">
        <f>VLOOKUP(E716,mas!G:H,2,FALSE)</f>
        <v>軽　油</v>
      </c>
      <c r="G716" s="30">
        <v>8.3000000000000004E-2</v>
      </c>
      <c r="H716" s="30">
        <v>6.9000000000000006E-2</v>
      </c>
      <c r="I716" s="30">
        <v>6.7000000000000004E-2</v>
      </c>
      <c r="J716" s="30">
        <v>0.10199999999999999</v>
      </c>
      <c r="K716" s="30">
        <v>0.08</v>
      </c>
      <c r="L716" s="30">
        <v>8.5000000000000006E-2</v>
      </c>
      <c r="M716" s="30">
        <v>6.9000000000000006E-2</v>
      </c>
      <c r="N716" s="30">
        <v>8.1000000000000003E-2</v>
      </c>
      <c r="O716" s="30">
        <v>7.1999999999999995E-2</v>
      </c>
      <c r="P716" s="30">
        <v>6.4000000000000001E-2</v>
      </c>
      <c r="Q716" s="30">
        <v>4.2000000000000003E-2</v>
      </c>
      <c r="R716" s="30">
        <v>8.4000000000000005E-2</v>
      </c>
      <c r="S716" s="114">
        <f t="shared" si="93"/>
        <v>0.89800000000000002</v>
      </c>
      <c r="T716" s="71"/>
    </row>
    <row r="717" spans="1:20">
      <c r="A717" s="30">
        <f t="shared" si="92"/>
        <v>2018715</v>
      </c>
      <c r="B717" s="30">
        <v>71</v>
      </c>
      <c r="C717" s="30" t="str">
        <f>VLOOKUP(B717,mas!B:C,2,FALSE)</f>
        <v>あやべ協立診療所</v>
      </c>
      <c r="D717" s="30">
        <v>2018</v>
      </c>
      <c r="E717" s="30">
        <v>5</v>
      </c>
      <c r="F717" s="30" t="str">
        <f>VLOOKUP(E717,mas!G:H,2,FALSE)</f>
        <v>液化石油ガス（LPG)</v>
      </c>
      <c r="G717" s="30">
        <v>0.28100000000000003</v>
      </c>
      <c r="H717" s="30">
        <v>0.24199999999999999</v>
      </c>
      <c r="I717" s="30">
        <v>0.183</v>
      </c>
      <c r="J717" s="30">
        <v>0.17399999999999999</v>
      </c>
      <c r="K717" s="30">
        <v>0.11700000000000001</v>
      </c>
      <c r="L717" s="30">
        <v>0.126</v>
      </c>
      <c r="M717" s="30">
        <v>0.154</v>
      </c>
      <c r="N717" s="30">
        <v>0.218</v>
      </c>
      <c r="O717" s="30">
        <v>0.26400000000000001</v>
      </c>
      <c r="P717" s="30">
        <v>0.30099999999999999</v>
      </c>
      <c r="Q717" s="30">
        <v>0.307</v>
      </c>
      <c r="R717" s="30">
        <v>0.29899999999999999</v>
      </c>
      <c r="S717" s="114">
        <f t="shared" si="93"/>
        <v>2.6659999999999995</v>
      </c>
      <c r="T717" s="71"/>
    </row>
    <row r="718" spans="1:20">
      <c r="A718" s="30">
        <f t="shared" si="92"/>
        <v>2018717</v>
      </c>
      <c r="B718" s="30">
        <v>71</v>
      </c>
      <c r="C718" s="30" t="str">
        <f>VLOOKUP(B718,mas!B:C,2,FALSE)</f>
        <v>あやべ協立診療所</v>
      </c>
      <c r="D718" s="30">
        <v>2018</v>
      </c>
      <c r="E718" s="30">
        <v>7</v>
      </c>
      <c r="F718" s="30" t="str">
        <f>VLOOKUP(E718,mas!G:H,2,FALSE)</f>
        <v>電　力</v>
      </c>
      <c r="G718" s="30">
        <v>9.8680000000000003</v>
      </c>
      <c r="H718" s="30">
        <v>7.5819999999999999</v>
      </c>
      <c r="I718" s="30">
        <v>8.4670000000000005</v>
      </c>
      <c r="J718" s="30">
        <v>14.563000000000001</v>
      </c>
      <c r="K718" s="30">
        <v>14.718999999999999</v>
      </c>
      <c r="L718" s="30">
        <v>8.7240000000000002</v>
      </c>
      <c r="M718" s="30">
        <v>8.2430000000000003</v>
      </c>
      <c r="N718" s="30">
        <v>13.563000000000001</v>
      </c>
      <c r="O718" s="30">
        <v>19.693000000000001</v>
      </c>
      <c r="P718" s="30">
        <v>22.556999999999999</v>
      </c>
      <c r="Q718" s="30">
        <v>19.437999999999999</v>
      </c>
      <c r="R718" s="30">
        <v>18.114000000000001</v>
      </c>
      <c r="S718" s="114">
        <f t="shared" si="93"/>
        <v>165.53100000000001</v>
      </c>
      <c r="T718" s="71"/>
    </row>
    <row r="719" spans="1:20">
      <c r="A719" s="30">
        <f t="shared" si="92"/>
        <v>2018721</v>
      </c>
      <c r="B719" s="30">
        <v>72</v>
      </c>
      <c r="C719" s="30" t="str">
        <f>VLOOKUP(B719,mas!B:C,2,FALSE)</f>
        <v>まいづる協立診療所</v>
      </c>
      <c r="D719" s="30">
        <v>2018</v>
      </c>
      <c r="E719" s="30">
        <v>1</v>
      </c>
      <c r="F719" s="30" t="str">
        <f>VLOOKUP(E719,mas!G:H,2,FALSE)</f>
        <v>揮発油（ガソリン）</v>
      </c>
      <c r="G719" s="30">
        <v>8.7999999999999995E-2</v>
      </c>
      <c r="H719" s="30">
        <v>5.6000000000000001E-2</v>
      </c>
      <c r="I719" s="30">
        <v>0.125</v>
      </c>
      <c r="J719" s="30">
        <v>7.4999999999999997E-2</v>
      </c>
      <c r="K719" s="30">
        <v>0.104</v>
      </c>
      <c r="L719" s="30">
        <v>0.13600000000000001</v>
      </c>
      <c r="M719" s="30">
        <v>6.9000000000000006E-2</v>
      </c>
      <c r="N719" s="30">
        <v>8.5000000000000006E-2</v>
      </c>
      <c r="O719" s="30">
        <v>9.7000000000000003E-2</v>
      </c>
      <c r="P719" s="30">
        <v>7.8E-2</v>
      </c>
      <c r="Q719" s="30">
        <v>8.4000000000000005E-2</v>
      </c>
      <c r="R719" s="30">
        <v>0.09</v>
      </c>
      <c r="S719" s="114">
        <f t="shared" si="93"/>
        <v>1.087</v>
      </c>
      <c r="T719" s="71"/>
    </row>
    <row r="720" spans="1:20">
      <c r="A720" s="30">
        <f t="shared" si="92"/>
        <v>2018723</v>
      </c>
      <c r="B720" s="30">
        <v>72</v>
      </c>
      <c r="C720" s="30" t="str">
        <f>VLOOKUP(B720,mas!B:C,2,FALSE)</f>
        <v>まいづる協立診療所</v>
      </c>
      <c r="D720" s="30">
        <v>2018</v>
      </c>
      <c r="E720" s="30">
        <v>3</v>
      </c>
      <c r="F720" s="30" t="str">
        <f>VLOOKUP(E720,mas!G:H,2,FALSE)</f>
        <v>軽　油</v>
      </c>
      <c r="G720" s="30">
        <v>0</v>
      </c>
      <c r="H720" s="30">
        <v>1.9E-2</v>
      </c>
      <c r="I720" s="30">
        <v>0</v>
      </c>
      <c r="J720" s="30">
        <v>0</v>
      </c>
      <c r="K720" s="30">
        <v>1.7999999999999999E-2</v>
      </c>
      <c r="L720" s="30">
        <v>0</v>
      </c>
      <c r="M720" s="30">
        <v>0</v>
      </c>
      <c r="N720" s="30">
        <v>0</v>
      </c>
      <c r="O720" s="30">
        <v>1.9E-2</v>
      </c>
      <c r="P720" s="30">
        <v>0</v>
      </c>
      <c r="Q720" s="30">
        <v>0</v>
      </c>
      <c r="R720" s="30">
        <v>0</v>
      </c>
      <c r="S720" s="114">
        <f t="shared" si="93"/>
        <v>5.5999999999999994E-2</v>
      </c>
      <c r="T720" s="71"/>
    </row>
    <row r="721" spans="1:20">
      <c r="A721" s="30">
        <f t="shared" si="92"/>
        <v>2018725</v>
      </c>
      <c r="B721" s="30">
        <v>72</v>
      </c>
      <c r="C721" s="30" t="str">
        <f>VLOOKUP(B721,mas!B:C,2,FALSE)</f>
        <v>まいづる協立診療所</v>
      </c>
      <c r="D721" s="30">
        <v>2018</v>
      </c>
      <c r="E721" s="30">
        <v>5</v>
      </c>
      <c r="F721" s="30" t="str">
        <f>VLOOKUP(E721,mas!G:H,2,FALSE)</f>
        <v>液化石油ガス（LPG)</v>
      </c>
      <c r="G721" s="30">
        <v>1.2999999999999999E-2</v>
      </c>
      <c r="H721" s="30">
        <v>0.06</v>
      </c>
      <c r="I721" s="30">
        <v>0.104</v>
      </c>
      <c r="J721" s="30">
        <v>0.152</v>
      </c>
      <c r="K721" s="30">
        <v>0.125</v>
      </c>
      <c r="L721" s="30">
        <v>6.2E-2</v>
      </c>
      <c r="M721" s="30">
        <v>3.5999999999999997E-2</v>
      </c>
      <c r="N721" s="30">
        <v>0.10199999999999999</v>
      </c>
      <c r="O721" s="30">
        <v>0.13500000000000001</v>
      </c>
      <c r="P721" s="30">
        <v>0.158</v>
      </c>
      <c r="Q721" s="30">
        <v>0.11899999999999999</v>
      </c>
      <c r="R721" s="30">
        <v>0.105</v>
      </c>
      <c r="S721" s="114">
        <f t="shared" si="93"/>
        <v>1.171</v>
      </c>
      <c r="T721" s="71"/>
    </row>
    <row r="722" spans="1:20">
      <c r="A722" s="30">
        <f t="shared" si="92"/>
        <v>2018727</v>
      </c>
      <c r="B722" s="30">
        <v>72</v>
      </c>
      <c r="C722" s="30" t="str">
        <f>VLOOKUP(B722,mas!B:C,2,FALSE)</f>
        <v>まいづる協立診療所</v>
      </c>
      <c r="D722" s="30">
        <v>2018</v>
      </c>
      <c r="E722" s="30">
        <v>7</v>
      </c>
      <c r="F722" s="30" t="str">
        <f>VLOOKUP(E722,mas!G:H,2,FALSE)</f>
        <v>電　力</v>
      </c>
      <c r="G722" s="30">
        <v>2.319</v>
      </c>
      <c r="H722" s="30">
        <v>2.0529999999999999</v>
      </c>
      <c r="I722" s="30">
        <v>2.093</v>
      </c>
      <c r="J722" s="30">
        <v>2.4119999999999999</v>
      </c>
      <c r="K722" s="30">
        <v>2.3639999999999999</v>
      </c>
      <c r="L722" s="30">
        <v>1.87</v>
      </c>
      <c r="M722" s="30">
        <v>2.2490000000000001</v>
      </c>
      <c r="N722" s="30">
        <v>2.363</v>
      </c>
      <c r="O722" s="30">
        <v>2.2490000000000001</v>
      </c>
      <c r="P722" s="30">
        <v>2.6440000000000001</v>
      </c>
      <c r="Q722" s="30">
        <v>2.5950000000000002</v>
      </c>
      <c r="R722" s="30">
        <v>2.415</v>
      </c>
      <c r="S722" s="114">
        <f t="shared" si="93"/>
        <v>27.625999999999998</v>
      </c>
      <c r="T722" s="71"/>
    </row>
    <row r="723" spans="1:20">
      <c r="A723" s="30">
        <f t="shared" si="92"/>
        <v>2018731</v>
      </c>
      <c r="B723" s="30">
        <v>73</v>
      </c>
      <c r="C723" s="30" t="str">
        <f>VLOOKUP(B723,mas!B:C,2,FALSE)</f>
        <v>たんご協立診療所</v>
      </c>
      <c r="D723" s="30">
        <v>2018</v>
      </c>
      <c r="E723" s="30">
        <v>1</v>
      </c>
      <c r="F723" s="30" t="str">
        <f>VLOOKUP(E723,mas!G:H,2,FALSE)</f>
        <v>揮発油（ガソリン）</v>
      </c>
      <c r="G723" s="30">
        <v>9.6799999999999997E-2</v>
      </c>
      <c r="H723" s="30">
        <v>0.1124</v>
      </c>
      <c r="I723" s="30">
        <v>0.1051</v>
      </c>
      <c r="J723" s="30">
        <v>0.1158</v>
      </c>
      <c r="K723" s="30">
        <v>0.1024</v>
      </c>
      <c r="L723" s="30">
        <v>0.11409999999999999</v>
      </c>
      <c r="M723" s="30">
        <v>0.13339999999999999</v>
      </c>
      <c r="N723" s="30">
        <v>8.6300000000000002E-2</v>
      </c>
      <c r="O723" s="30">
        <v>9.0300000000000005E-2</v>
      </c>
      <c r="P723" s="30">
        <v>0.1275</v>
      </c>
      <c r="Q723" s="30">
        <v>0.10829999999999999</v>
      </c>
      <c r="R723" s="30">
        <v>0.14410000000000001</v>
      </c>
      <c r="S723" s="114">
        <f t="shared" si="93"/>
        <v>1.3365</v>
      </c>
      <c r="T723" s="71"/>
    </row>
    <row r="724" spans="1:20">
      <c r="A724" s="30">
        <f t="shared" si="92"/>
        <v>2018732</v>
      </c>
      <c r="B724" s="30">
        <v>73</v>
      </c>
      <c r="C724" s="30" t="str">
        <f>VLOOKUP(B724,mas!B:C,2,FALSE)</f>
        <v>たんご協立診療所</v>
      </c>
      <c r="D724" s="30">
        <v>2018</v>
      </c>
      <c r="E724" s="30">
        <v>2</v>
      </c>
      <c r="F724" s="30" t="str">
        <f>VLOOKUP(E724,mas!G:H,2,FALSE)</f>
        <v>灯　油</v>
      </c>
      <c r="G724" s="30">
        <v>0.21</v>
      </c>
      <c r="H724" s="30">
        <v>0</v>
      </c>
      <c r="I724" s="30">
        <v>0.24</v>
      </c>
      <c r="J724" s="30">
        <v>0.78</v>
      </c>
      <c r="K724" s="30">
        <v>0.88</v>
      </c>
      <c r="L724" s="30">
        <v>0.23</v>
      </c>
      <c r="M724" s="30">
        <v>0</v>
      </c>
      <c r="N724" s="30">
        <v>0.44</v>
      </c>
      <c r="O724" s="30">
        <v>0.74</v>
      </c>
      <c r="P724" s="30">
        <v>0.89</v>
      </c>
      <c r="Q724" s="30">
        <v>0.54600000000000004</v>
      </c>
      <c r="R724" s="30">
        <v>0.64800000000000002</v>
      </c>
      <c r="S724" s="114">
        <f t="shared" si="93"/>
        <v>5.6039999999999992</v>
      </c>
      <c r="T724" s="71"/>
    </row>
    <row r="725" spans="1:20">
      <c r="A725" s="30">
        <f t="shared" si="92"/>
        <v>2018735</v>
      </c>
      <c r="B725" s="30">
        <v>73</v>
      </c>
      <c r="C725" s="30" t="str">
        <f>VLOOKUP(B725,mas!B:C,2,FALSE)</f>
        <v>たんご協立診療所</v>
      </c>
      <c r="D725" s="30">
        <v>2018</v>
      </c>
      <c r="E725" s="30">
        <v>5</v>
      </c>
      <c r="F725" s="30" t="str">
        <f>VLOOKUP(E725,mas!G:H,2,FALSE)</f>
        <v>液化石油ガス（LPG)</v>
      </c>
      <c r="G725" s="30">
        <v>3.7000000000000002E-3</v>
      </c>
      <c r="H725" s="30">
        <v>2.3E-3</v>
      </c>
      <c r="I725" s="30">
        <v>2.8999999999999998E-3</v>
      </c>
      <c r="J725" s="30">
        <v>2E-3</v>
      </c>
      <c r="K725" s="30">
        <v>2E-3</v>
      </c>
      <c r="L725" s="30">
        <v>2.2000000000000001E-3</v>
      </c>
      <c r="M725" s="30">
        <v>2.0999999999999999E-3</v>
      </c>
      <c r="N725" s="30">
        <v>3.0000000000000001E-3</v>
      </c>
      <c r="O725" s="30">
        <v>3.3E-3</v>
      </c>
      <c r="P725" s="30">
        <v>4.0000000000000001E-3</v>
      </c>
      <c r="Q725" s="30">
        <v>4.7999999999999996E-3</v>
      </c>
      <c r="R725" s="30">
        <v>3.8999999999999998E-3</v>
      </c>
      <c r="S725" s="114">
        <f t="shared" si="93"/>
        <v>3.6200000000000003E-2</v>
      </c>
      <c r="T725" s="71"/>
    </row>
    <row r="726" spans="1:20">
      <c r="A726" s="30">
        <f t="shared" si="92"/>
        <v>2018737</v>
      </c>
      <c r="B726" s="30">
        <v>73</v>
      </c>
      <c r="C726" s="30" t="str">
        <f>VLOOKUP(B726,mas!B:C,2,FALSE)</f>
        <v>たんご協立診療所</v>
      </c>
      <c r="D726" s="30">
        <v>2018</v>
      </c>
      <c r="E726" s="30">
        <v>7</v>
      </c>
      <c r="F726" s="30" t="str">
        <f>VLOOKUP(E726,mas!G:H,2,FALSE)</f>
        <v>電　力</v>
      </c>
      <c r="G726" s="30">
        <v>2.5329999999999999</v>
      </c>
      <c r="H726" s="30">
        <v>2.5369999999999999</v>
      </c>
      <c r="I726" s="30">
        <v>2.5710000000000002</v>
      </c>
      <c r="J726" s="30">
        <v>2.79</v>
      </c>
      <c r="K726" s="30">
        <v>3.0369999999999999</v>
      </c>
      <c r="L726" s="30">
        <v>2.4750000000000001</v>
      </c>
      <c r="M726" s="30">
        <v>2.4180000000000001</v>
      </c>
      <c r="N726" s="30">
        <v>2.9860000000000002</v>
      </c>
      <c r="O726" s="30">
        <v>3.02</v>
      </c>
      <c r="P726" s="30">
        <v>3.4969999999999999</v>
      </c>
      <c r="Q726" s="30">
        <v>3.2789999999999999</v>
      </c>
      <c r="R726" s="30">
        <v>3.0659999999999998</v>
      </c>
      <c r="S726" s="114">
        <f t="shared" si="93"/>
        <v>34.209000000000003</v>
      </c>
      <c r="T726" s="71"/>
    </row>
    <row r="727" spans="1:20">
      <c r="A727" s="30">
        <f t="shared" si="92"/>
        <v>2018741</v>
      </c>
      <c r="B727" s="30">
        <v>74</v>
      </c>
      <c r="C727" s="30" t="str">
        <f>VLOOKUP(B727,mas!B:C,2,FALSE)</f>
        <v>在宅ケアＳＴげんき</v>
      </c>
      <c r="D727" s="30">
        <v>2018</v>
      </c>
      <c r="E727" s="30">
        <v>1</v>
      </c>
      <c r="F727" s="30" t="str">
        <f>VLOOKUP(E727,mas!G:H,2,FALSE)</f>
        <v>揮発油（ガソリン）</v>
      </c>
      <c r="G727" s="30">
        <v>0.31269999999999998</v>
      </c>
      <c r="H727" s="30">
        <v>0.21840000000000001</v>
      </c>
      <c r="I727" s="30">
        <v>0.23769999999999999</v>
      </c>
      <c r="J727" s="30">
        <v>0.2606</v>
      </c>
      <c r="K727" s="30">
        <v>0.29339999999999999</v>
      </c>
      <c r="L727" s="30">
        <v>0.25290000000000001</v>
      </c>
      <c r="M727" s="30">
        <v>0.29199999999999998</v>
      </c>
      <c r="N727" s="30">
        <v>0.24859999999999999</v>
      </c>
      <c r="O727" s="30">
        <v>0.26569999999999999</v>
      </c>
      <c r="P727" s="30">
        <v>0.27360000000000001</v>
      </c>
      <c r="Q727" s="30">
        <v>0.23499999999999999</v>
      </c>
      <c r="R727" s="30">
        <v>0.3382</v>
      </c>
      <c r="S727" s="114">
        <f t="shared" si="93"/>
        <v>3.2287999999999997</v>
      </c>
      <c r="T727" s="71"/>
    </row>
    <row r="728" spans="1:20">
      <c r="A728" s="30">
        <f t="shared" si="92"/>
        <v>2018761</v>
      </c>
      <c r="B728" s="30">
        <v>76</v>
      </c>
      <c r="C728" s="30" t="str">
        <f>VLOOKUP(B728,mas!B:C,2,FALSE)</f>
        <v>訪問看護ＳＴゆたかの</v>
      </c>
      <c r="D728" s="30">
        <v>2018</v>
      </c>
      <c r="E728" s="30">
        <v>1</v>
      </c>
      <c r="F728" s="30" t="str">
        <f>VLOOKUP(E728,mas!G:H,2,FALSE)</f>
        <v>揮発油（ガソリン）</v>
      </c>
      <c r="G728" s="30">
        <v>0.19539999999999999</v>
      </c>
      <c r="H728" s="30">
        <v>0.22040000000000001</v>
      </c>
      <c r="I728" s="30">
        <v>0.24490000000000001</v>
      </c>
      <c r="J728" s="30">
        <v>0.22600000000000001</v>
      </c>
      <c r="K728" s="30">
        <v>0.2311</v>
      </c>
      <c r="L728" s="30">
        <v>0.28610000000000002</v>
      </c>
      <c r="M728" s="30">
        <v>0.2024</v>
      </c>
      <c r="N728" s="30">
        <v>0.17649999999999999</v>
      </c>
      <c r="O728" s="30">
        <v>0.2671</v>
      </c>
      <c r="P728" s="30">
        <v>0.16520000000000001</v>
      </c>
      <c r="Q728" s="30">
        <v>0.29809999999999998</v>
      </c>
      <c r="R728" s="30">
        <v>0.1943</v>
      </c>
      <c r="S728" s="114">
        <f t="shared" si="93"/>
        <v>2.7075</v>
      </c>
      <c r="T728" s="71"/>
    </row>
    <row r="729" spans="1:20">
      <c r="A729" s="30">
        <f t="shared" si="92"/>
        <v>2018762</v>
      </c>
      <c r="B729" s="30">
        <v>76</v>
      </c>
      <c r="C729" s="30" t="str">
        <f>VLOOKUP(B729,mas!B:C,2,FALSE)</f>
        <v>訪問看護ＳＴゆたかの</v>
      </c>
      <c r="D729" s="30">
        <v>2018</v>
      </c>
      <c r="E729" s="30">
        <v>2</v>
      </c>
      <c r="F729" s="30" t="str">
        <f>VLOOKUP(E729,mas!G:H,2,FALSE)</f>
        <v>灯　油</v>
      </c>
      <c r="G729" s="30">
        <v>0</v>
      </c>
      <c r="H729" s="30">
        <v>0</v>
      </c>
      <c r="I729" s="30">
        <v>0</v>
      </c>
      <c r="J729" s="30">
        <v>0</v>
      </c>
      <c r="K729" s="30">
        <v>0</v>
      </c>
      <c r="L729" s="30">
        <v>0</v>
      </c>
      <c r="M729" s="30">
        <v>0</v>
      </c>
      <c r="N729" s="30">
        <v>0</v>
      </c>
      <c r="O729" s="30">
        <v>5.1999999999999998E-2</v>
      </c>
      <c r="P729" s="30">
        <v>3.1E-2</v>
      </c>
      <c r="Q729" s="30">
        <v>5.3999999999999999E-2</v>
      </c>
      <c r="R729" s="30">
        <v>1.7999999999999999E-2</v>
      </c>
      <c r="S729" s="114">
        <f t="shared" si="93"/>
        <v>0.15499999999999997</v>
      </c>
      <c r="T729" s="71"/>
    </row>
    <row r="730" spans="1:20">
      <c r="A730" s="30">
        <f t="shared" si="92"/>
        <v>2018765</v>
      </c>
      <c r="B730" s="30">
        <v>76</v>
      </c>
      <c r="C730" s="30" t="str">
        <f>VLOOKUP(B730,mas!B:C,2,FALSE)</f>
        <v>訪問看護ＳＴゆたかの</v>
      </c>
      <c r="D730" s="30">
        <v>2018</v>
      </c>
      <c r="E730" s="30">
        <v>5</v>
      </c>
      <c r="F730" s="30" t="str">
        <f>VLOOKUP(E730,mas!G:H,2,FALSE)</f>
        <v>液化石油ガス（LPG)</v>
      </c>
      <c r="G730" s="30">
        <v>2.8E-3</v>
      </c>
      <c r="H730" s="30">
        <v>2.0999999999999999E-3</v>
      </c>
      <c r="I730" s="30">
        <v>1.9E-3</v>
      </c>
      <c r="J730" s="30">
        <v>1.1999999999999999E-3</v>
      </c>
      <c r="K730" s="30">
        <v>1.1000000000000001E-3</v>
      </c>
      <c r="L730" s="30">
        <v>1E-3</v>
      </c>
      <c r="M730" s="30">
        <v>1E-3</v>
      </c>
      <c r="N730" s="30">
        <v>2E-3</v>
      </c>
      <c r="O730" s="30">
        <v>2.3999999999999998E-3</v>
      </c>
      <c r="P730" s="30">
        <v>3.0999999999999999E-3</v>
      </c>
      <c r="Q730" s="30">
        <v>3.5999999999999999E-3</v>
      </c>
      <c r="R730" s="30">
        <v>3.5000000000000001E-3</v>
      </c>
      <c r="S730" s="114">
        <f t="shared" si="93"/>
        <v>2.5700000000000001E-2</v>
      </c>
      <c r="T730" s="71"/>
    </row>
    <row r="731" spans="1:20">
      <c r="A731" s="30">
        <f t="shared" si="92"/>
        <v>2018767</v>
      </c>
      <c r="B731" s="30">
        <v>76</v>
      </c>
      <c r="C731" s="30" t="str">
        <f>VLOOKUP(B731,mas!B:C,2,FALSE)</f>
        <v>訪問看護ＳＴゆたかの</v>
      </c>
      <c r="D731" s="30">
        <v>2018</v>
      </c>
      <c r="E731" s="30">
        <v>7</v>
      </c>
      <c r="F731" s="30" t="str">
        <f>VLOOKUP(E731,mas!G:H,2,FALSE)</f>
        <v>電　力</v>
      </c>
      <c r="G731" s="30">
        <v>0.66900000000000004</v>
      </c>
      <c r="H731" s="30">
        <v>0.45800000000000002</v>
      </c>
      <c r="I731" s="30">
        <v>0.38700000000000001</v>
      </c>
      <c r="J731" s="30">
        <v>0.5</v>
      </c>
      <c r="K731" s="30">
        <v>0.96599999999999997</v>
      </c>
      <c r="L731" s="30">
        <v>0.84199999999999997</v>
      </c>
      <c r="M731" s="30">
        <v>0.34399999999999997</v>
      </c>
      <c r="N731" s="30">
        <v>0.42899999999999999</v>
      </c>
      <c r="O731" s="30">
        <v>0.80100000000000005</v>
      </c>
      <c r="P731" s="30">
        <v>1.0069999999999999</v>
      </c>
      <c r="Q731" s="30">
        <v>0.96099999999999997</v>
      </c>
      <c r="R731" s="30">
        <v>0.89900000000000002</v>
      </c>
      <c r="S731" s="114">
        <f t="shared" si="93"/>
        <v>8.2630000000000017</v>
      </c>
      <c r="T731" s="71"/>
    </row>
    <row r="732" spans="1:20">
      <c r="A732" s="30">
        <f t="shared" ref="A732:A795" si="94">D732*1000+B732*10+E732</f>
        <v>2018771</v>
      </c>
      <c r="B732" s="30">
        <v>77</v>
      </c>
      <c r="C732" s="30" t="str">
        <f>VLOOKUP(B732,mas!B:C,2,FALSE)</f>
        <v>ほっとＳＴきぼう</v>
      </c>
      <c r="D732" s="30">
        <v>2018</v>
      </c>
      <c r="E732" s="30">
        <v>1</v>
      </c>
      <c r="F732" s="30" t="str">
        <f>VLOOKUP(E732,mas!G:H,2,FALSE)</f>
        <v>揮発油（ガソリン）</v>
      </c>
      <c r="G732" s="30">
        <v>9.6000000000000002E-2</v>
      </c>
      <c r="H732" s="30">
        <v>0.13800000000000001</v>
      </c>
      <c r="I732" s="30">
        <v>0.14299999999999999</v>
      </c>
      <c r="J732" s="30">
        <v>0.13500000000000001</v>
      </c>
      <c r="K732" s="30">
        <v>0.14499999999999999</v>
      </c>
      <c r="L732" s="30">
        <v>0.14099999999999999</v>
      </c>
      <c r="M732" s="30">
        <v>0.12</v>
      </c>
      <c r="N732" s="30">
        <v>0.14699999999999999</v>
      </c>
      <c r="O732" s="30">
        <v>0.16700000000000001</v>
      </c>
      <c r="P732" s="30">
        <v>0.12</v>
      </c>
      <c r="Q732" s="30">
        <v>0.16200000000000001</v>
      </c>
      <c r="R732" s="30">
        <v>0.11600000000000001</v>
      </c>
      <c r="S732" s="114">
        <f t="shared" si="93"/>
        <v>1.63</v>
      </c>
      <c r="T732" s="71"/>
    </row>
    <row r="733" spans="1:20">
      <c r="A733" s="30">
        <f t="shared" si="94"/>
        <v>2018777</v>
      </c>
      <c r="B733" s="30">
        <v>77</v>
      </c>
      <c r="C733" s="30" t="str">
        <f>VLOOKUP(B733,mas!B:C,2,FALSE)</f>
        <v>ほっとＳＴきぼう</v>
      </c>
      <c r="D733" s="30">
        <v>2018</v>
      </c>
      <c r="E733" s="30">
        <v>7</v>
      </c>
      <c r="F733" s="30" t="str">
        <f>VLOOKUP(E733,mas!G:H,2,FALSE)</f>
        <v>電　力</v>
      </c>
      <c r="G733" s="30">
        <v>1.0740000000000001</v>
      </c>
      <c r="H733" s="30">
        <v>0.63100000000000001</v>
      </c>
      <c r="I733" s="30">
        <v>0.49099999999999999</v>
      </c>
      <c r="J733" s="30">
        <v>0.629</v>
      </c>
      <c r="K733" s="30">
        <v>0.88600000000000001</v>
      </c>
      <c r="L733" s="30">
        <v>0.86599999999999999</v>
      </c>
      <c r="M733" s="30">
        <v>0.71699999999999997</v>
      </c>
      <c r="N733" s="30">
        <v>0.76200000000000001</v>
      </c>
      <c r="O733" s="30">
        <v>0.79100000000000004</v>
      </c>
      <c r="P733" s="30">
        <v>0.90300000000000002</v>
      </c>
      <c r="Q733" s="30">
        <v>1.2589999999999999</v>
      </c>
      <c r="R733" s="30">
        <v>1.121</v>
      </c>
      <c r="S733" s="114">
        <f t="shared" si="93"/>
        <v>10.130000000000001</v>
      </c>
      <c r="T733" s="71"/>
    </row>
    <row r="734" spans="1:20">
      <c r="A734" s="30">
        <f t="shared" si="94"/>
        <v>2018781</v>
      </c>
      <c r="B734" s="30">
        <v>78</v>
      </c>
      <c r="C734" s="30" t="str">
        <f>VLOOKUP(B734,mas!B:C,2,FALSE)</f>
        <v>ふれあいＳＴゆきわり</v>
      </c>
      <c r="D734" s="30">
        <v>2018</v>
      </c>
      <c r="E734" s="30">
        <v>1</v>
      </c>
      <c r="F734" s="30" t="str">
        <f>VLOOKUP(E734,mas!G:H,2,FALSE)</f>
        <v>揮発油（ガソリン）</v>
      </c>
      <c r="G734" s="30">
        <v>0.218</v>
      </c>
      <c r="H734" s="30">
        <v>0.20799999999999999</v>
      </c>
      <c r="I734" s="30">
        <v>0.317</v>
      </c>
      <c r="J734" s="30">
        <v>0.22500000000000001</v>
      </c>
      <c r="K734" s="30">
        <v>0.26400000000000001</v>
      </c>
      <c r="L734" s="30">
        <v>0.29199999999999998</v>
      </c>
      <c r="M734" s="30">
        <v>0.219</v>
      </c>
      <c r="N734" s="30">
        <v>0.27700000000000002</v>
      </c>
      <c r="O734" s="30">
        <v>0.22500000000000001</v>
      </c>
      <c r="P734" s="30">
        <v>0.183</v>
      </c>
      <c r="Q734" s="30">
        <v>0.23599999999999999</v>
      </c>
      <c r="R734" s="30">
        <v>0.22500000000000001</v>
      </c>
      <c r="S734" s="114">
        <f t="shared" si="93"/>
        <v>2.8889999999999998</v>
      </c>
      <c r="T734" s="71"/>
    </row>
    <row r="735" spans="1:20">
      <c r="A735" s="30">
        <f t="shared" si="94"/>
        <v>2018782</v>
      </c>
      <c r="B735" s="30">
        <v>78</v>
      </c>
      <c r="C735" s="30" t="str">
        <f>VLOOKUP(B735,mas!B:C,2,FALSE)</f>
        <v>ふれあいＳＴゆきわり</v>
      </c>
      <c r="D735" s="30">
        <v>2018</v>
      </c>
      <c r="E735" s="30">
        <v>2</v>
      </c>
      <c r="F735" s="30" t="str">
        <f>VLOOKUP(E735,mas!G:H,2,FALSE)</f>
        <v>灯　油</v>
      </c>
      <c r="G735" s="30">
        <v>1.7999999999999999E-2</v>
      </c>
      <c r="H735" s="30">
        <v>0</v>
      </c>
      <c r="I735" s="30">
        <v>0</v>
      </c>
      <c r="J735" s="30">
        <v>0</v>
      </c>
      <c r="K735" s="30">
        <v>0</v>
      </c>
      <c r="L735" s="30">
        <v>0</v>
      </c>
      <c r="M735" s="30">
        <v>0</v>
      </c>
      <c r="N735" s="30">
        <v>0</v>
      </c>
      <c r="O735" s="30">
        <v>0</v>
      </c>
      <c r="P735" s="30">
        <v>5.3999999999999999E-2</v>
      </c>
      <c r="Q735" s="30">
        <v>0.09</v>
      </c>
      <c r="R735" s="30">
        <v>0</v>
      </c>
      <c r="S735" s="114">
        <f t="shared" si="93"/>
        <v>0.16199999999999998</v>
      </c>
      <c r="T735" s="71"/>
    </row>
    <row r="736" spans="1:20">
      <c r="A736" s="30">
        <f t="shared" si="94"/>
        <v>2018787</v>
      </c>
      <c r="B736" s="30">
        <v>78</v>
      </c>
      <c r="C736" s="30" t="str">
        <f>VLOOKUP(B736,mas!B:C,2,FALSE)</f>
        <v>ふれあいＳＴゆきわり</v>
      </c>
      <c r="D736" s="30">
        <v>2018</v>
      </c>
      <c r="E736" s="30">
        <v>7</v>
      </c>
      <c r="F736" s="30" t="str">
        <f>VLOOKUP(E736,mas!G:H,2,FALSE)</f>
        <v>電　力</v>
      </c>
      <c r="G736" s="30">
        <v>0.42399999999999999</v>
      </c>
      <c r="H736" s="30">
        <v>0.34</v>
      </c>
      <c r="I736" s="30">
        <v>0.38400000000000001</v>
      </c>
      <c r="J736" s="30">
        <v>0.55700000000000005</v>
      </c>
      <c r="K736" s="30">
        <v>0.58799999999999997</v>
      </c>
      <c r="L736" s="30">
        <v>0.33</v>
      </c>
      <c r="M736" s="30">
        <v>0.39400000000000002</v>
      </c>
      <c r="N736" s="30">
        <v>0.46700000000000003</v>
      </c>
      <c r="O736" s="30">
        <v>0.61</v>
      </c>
      <c r="P736" s="30">
        <v>0.57099999999999995</v>
      </c>
      <c r="Q736" s="30">
        <v>0.52700000000000002</v>
      </c>
      <c r="R736" s="30">
        <v>0.57099999999999995</v>
      </c>
      <c r="S736" s="114">
        <f t="shared" si="93"/>
        <v>5.7629999999999999</v>
      </c>
      <c r="T736" s="71"/>
    </row>
    <row r="737" spans="1:20">
      <c r="A737" s="30">
        <f t="shared" si="94"/>
        <v>2018811</v>
      </c>
      <c r="B737" s="30">
        <v>81</v>
      </c>
      <c r="C737" s="30" t="str">
        <f>VLOOKUP(B737,mas!B:C,2,FALSE)</f>
        <v>ふくちやま協立診療所</v>
      </c>
      <c r="D737" s="30">
        <v>2018</v>
      </c>
      <c r="E737" s="30">
        <v>1</v>
      </c>
      <c r="F737" s="30" t="str">
        <f>VLOOKUP(E737,mas!G:H,2,FALSE)</f>
        <v>揮発油（ガソリン）</v>
      </c>
      <c r="G737" s="30">
        <v>0.215</v>
      </c>
      <c r="H737" s="30">
        <v>0.21</v>
      </c>
      <c r="I737" s="30">
        <v>0.29199999999999998</v>
      </c>
      <c r="J737" s="30">
        <v>0.219</v>
      </c>
      <c r="K737" s="30">
        <v>0.27</v>
      </c>
      <c r="L737" s="30">
        <v>0.25700000000000001</v>
      </c>
      <c r="M737" s="30">
        <v>0.24399999999999999</v>
      </c>
      <c r="N737" s="30">
        <v>0.32300000000000001</v>
      </c>
      <c r="O737" s="30">
        <v>0.246</v>
      </c>
      <c r="P737" s="30">
        <v>0.23200000000000001</v>
      </c>
      <c r="Q737" s="30">
        <v>0.246</v>
      </c>
      <c r="R737" s="30">
        <v>0.22800000000000001</v>
      </c>
      <c r="S737" s="114">
        <f t="shared" si="93"/>
        <v>2.9820000000000007</v>
      </c>
      <c r="T737" s="71"/>
    </row>
    <row r="738" spans="1:20">
      <c r="A738" s="30">
        <f t="shared" si="94"/>
        <v>2018815</v>
      </c>
      <c r="B738" s="30">
        <v>81</v>
      </c>
      <c r="C738" s="30" t="str">
        <f>VLOOKUP(B738,mas!B:C,2,FALSE)</f>
        <v>ふくちやま協立診療所</v>
      </c>
      <c r="D738" s="30">
        <v>2018</v>
      </c>
      <c r="E738" s="30">
        <v>5</v>
      </c>
      <c r="F738" s="30" t="str">
        <f>VLOOKUP(E738,mas!G:H,2,FALSE)</f>
        <v>液化石油ガス（LPG)</v>
      </c>
      <c r="G738" s="30">
        <v>2.5999999999999999E-3</v>
      </c>
      <c r="H738" s="30">
        <v>2.3999999999999998E-3</v>
      </c>
      <c r="I738" s="30">
        <v>5.9999999999999995E-4</v>
      </c>
      <c r="J738" s="30">
        <v>5.9999999999999995E-4</v>
      </c>
      <c r="K738" s="30">
        <v>0</v>
      </c>
      <c r="L738" s="30">
        <v>0</v>
      </c>
      <c r="M738" s="30">
        <v>0</v>
      </c>
      <c r="N738" s="30">
        <v>0</v>
      </c>
      <c r="O738" s="30">
        <v>0</v>
      </c>
      <c r="P738" s="30">
        <v>4.0000000000000002E-4</v>
      </c>
      <c r="Q738" s="30">
        <v>3.8E-3</v>
      </c>
      <c r="R738" s="30">
        <v>2.8E-3</v>
      </c>
      <c r="S738" s="114">
        <f t="shared" si="93"/>
        <v>1.32E-2</v>
      </c>
      <c r="T738" s="71"/>
    </row>
    <row r="739" spans="1:20">
      <c r="A739" s="30">
        <f t="shared" si="94"/>
        <v>2018817</v>
      </c>
      <c r="B739" s="30">
        <v>81</v>
      </c>
      <c r="C739" s="30" t="str">
        <f>VLOOKUP(B739,mas!B:C,2,FALSE)</f>
        <v>ふくちやま協立診療所</v>
      </c>
      <c r="D739" s="30">
        <v>2018</v>
      </c>
      <c r="E739" s="30">
        <v>7</v>
      </c>
      <c r="F739" s="30" t="str">
        <f>VLOOKUP(E739,mas!G:H,2,FALSE)</f>
        <v>電　力</v>
      </c>
      <c r="G739" s="30">
        <v>2.984</v>
      </c>
      <c r="H739" s="30">
        <v>1.7509999999999999</v>
      </c>
      <c r="I739" s="30">
        <v>1.363</v>
      </c>
      <c r="J739" s="30">
        <v>1.748</v>
      </c>
      <c r="K739" s="30">
        <v>2.4620000000000002</v>
      </c>
      <c r="L739" s="30">
        <v>2.4049999999999998</v>
      </c>
      <c r="M739" s="30">
        <v>1.9930000000000001</v>
      </c>
      <c r="N739" s="30">
        <v>2.1179999999999999</v>
      </c>
      <c r="O739" s="30">
        <v>2.198</v>
      </c>
      <c r="P739" s="30">
        <v>2.5099999999999998</v>
      </c>
      <c r="Q739" s="30">
        <v>3.4980000000000002</v>
      </c>
      <c r="R739" s="30">
        <v>3.1150000000000002</v>
      </c>
      <c r="S739" s="114">
        <f t="shared" si="93"/>
        <v>28.144999999999996</v>
      </c>
      <c r="T739" s="71"/>
    </row>
    <row r="740" spans="1:20">
      <c r="A740" s="30">
        <f t="shared" si="94"/>
        <v>2018971</v>
      </c>
      <c r="B740" s="72">
        <v>97</v>
      </c>
      <c r="C740" s="72" t="str">
        <f>VLOOKUP(B740,mas!B:C,2,FALSE)</f>
        <v>京都市内事業所計</v>
      </c>
      <c r="D740" s="72">
        <v>2018</v>
      </c>
      <c r="E740" s="72">
        <v>1</v>
      </c>
      <c r="F740" s="72" t="str">
        <f>VLOOKUP(E740,mas!G:H,2,FALSE)</f>
        <v>揮発油（ガソリン）</v>
      </c>
      <c r="G740" s="72">
        <f>SUMIF($E$659:$E$710,$E740,G$659:G$710)</f>
        <v>2.2246999999999995</v>
      </c>
      <c r="H740" s="72">
        <f t="shared" ref="H740:R740" si="95">SUMIF($E$659:$E$710,$E740,H$659:H$710)</f>
        <v>2.4258999999999995</v>
      </c>
      <c r="I740" s="72">
        <f t="shared" si="95"/>
        <v>2.5807000000000002</v>
      </c>
      <c r="J740" s="72">
        <f t="shared" si="95"/>
        <v>3.1122000000000005</v>
      </c>
      <c r="K740" s="72">
        <f t="shared" si="95"/>
        <v>3.0991999999999997</v>
      </c>
      <c r="L740" s="72">
        <f t="shared" si="95"/>
        <v>2.5847000000000002</v>
      </c>
      <c r="M740" s="72">
        <f t="shared" si="95"/>
        <v>2.4136999999999995</v>
      </c>
      <c r="N740" s="72">
        <f t="shared" si="95"/>
        <v>2.2325999999999997</v>
      </c>
      <c r="O740" s="72">
        <f t="shared" si="95"/>
        <v>2.4903999999999997</v>
      </c>
      <c r="P740" s="72">
        <f t="shared" si="95"/>
        <v>2.4036999999999997</v>
      </c>
      <c r="Q740" s="72">
        <f t="shared" si="95"/>
        <v>2.2825999999999995</v>
      </c>
      <c r="R740" s="72">
        <f t="shared" si="95"/>
        <v>2.3134999999999994</v>
      </c>
      <c r="S740" s="114">
        <f t="shared" si="93"/>
        <v>30.163899999999998</v>
      </c>
      <c r="T740" s="71"/>
    </row>
    <row r="741" spans="1:20">
      <c r="A741" s="30">
        <f t="shared" si="94"/>
        <v>2018972</v>
      </c>
      <c r="B741" s="72">
        <v>97</v>
      </c>
      <c r="C741" s="72" t="str">
        <f>VLOOKUP(B741,mas!B:C,2,FALSE)</f>
        <v>京都市内事業所計</v>
      </c>
      <c r="D741" s="72">
        <v>2018</v>
      </c>
      <c r="E741" s="72">
        <v>2</v>
      </c>
      <c r="F741" s="72" t="str">
        <f>VLOOKUP(E741,mas!G:H,2,FALSE)</f>
        <v>灯　油</v>
      </c>
      <c r="G741" s="72">
        <f t="shared" ref="G741:R746" si="96">SUMIF($E$659:$E$710,$E741,G$659:G$710)</f>
        <v>0</v>
      </c>
      <c r="H741" s="72">
        <f t="shared" si="96"/>
        <v>0</v>
      </c>
      <c r="I741" s="72">
        <f>SUMIF($E$659:$E$710,$E741,I$659:I$710)</f>
        <v>0</v>
      </c>
      <c r="J741" s="72">
        <f t="shared" si="96"/>
        <v>0</v>
      </c>
      <c r="K741" s="72">
        <f t="shared" si="96"/>
        <v>0</v>
      </c>
      <c r="L741" s="72">
        <f t="shared" si="96"/>
        <v>0</v>
      </c>
      <c r="M741" s="72">
        <f t="shared" si="96"/>
        <v>0</v>
      </c>
      <c r="N741" s="72">
        <f t="shared" si="96"/>
        <v>0.22600000000000001</v>
      </c>
      <c r="O741" s="72">
        <f t="shared" si="96"/>
        <v>0.35000000000000003</v>
      </c>
      <c r="P741" s="72">
        <f t="shared" si="96"/>
        <v>0.47099999999999997</v>
      </c>
      <c r="Q741" s="72">
        <f t="shared" si="96"/>
        <v>0.46400000000000002</v>
      </c>
      <c r="R741" s="72">
        <f t="shared" si="96"/>
        <v>0.36599999999999999</v>
      </c>
      <c r="S741" s="114">
        <f t="shared" si="93"/>
        <v>1.8770000000000002</v>
      </c>
      <c r="T741" s="71"/>
    </row>
    <row r="742" spans="1:20">
      <c r="A742" s="30">
        <f t="shared" si="94"/>
        <v>2018973</v>
      </c>
      <c r="B742" s="72">
        <v>97</v>
      </c>
      <c r="C742" s="72" t="str">
        <f>VLOOKUP(B742,mas!B:C,2,FALSE)</f>
        <v>京都市内事業所計</v>
      </c>
      <c r="D742" s="72">
        <v>2018</v>
      </c>
      <c r="E742" s="72">
        <v>3</v>
      </c>
      <c r="F742" s="72" t="str">
        <f>VLOOKUP(E742,mas!G:H,2,FALSE)</f>
        <v>軽　油</v>
      </c>
      <c r="G742" s="72">
        <f t="shared" si="96"/>
        <v>0</v>
      </c>
      <c r="H742" s="72">
        <f t="shared" si="96"/>
        <v>0</v>
      </c>
      <c r="I742" s="72">
        <f t="shared" si="96"/>
        <v>0</v>
      </c>
      <c r="J742" s="72">
        <f t="shared" si="96"/>
        <v>0</v>
      </c>
      <c r="K742" s="72">
        <f t="shared" si="96"/>
        <v>0</v>
      </c>
      <c r="L742" s="72">
        <f t="shared" si="96"/>
        <v>0</v>
      </c>
      <c r="M742" s="72">
        <f t="shared" si="96"/>
        <v>0</v>
      </c>
      <c r="N742" s="72">
        <f t="shared" si="96"/>
        <v>0</v>
      </c>
      <c r="O742" s="72">
        <f t="shared" si="96"/>
        <v>0</v>
      </c>
      <c r="P742" s="72">
        <f t="shared" si="96"/>
        <v>0</v>
      </c>
      <c r="Q742" s="72">
        <f t="shared" si="96"/>
        <v>0</v>
      </c>
      <c r="R742" s="72">
        <f t="shared" si="96"/>
        <v>0</v>
      </c>
      <c r="S742" s="114">
        <f t="shared" si="93"/>
        <v>0</v>
      </c>
      <c r="T742" s="71"/>
    </row>
    <row r="743" spans="1:20">
      <c r="A743" s="30">
        <f t="shared" si="94"/>
        <v>2018974</v>
      </c>
      <c r="B743" s="72">
        <v>97</v>
      </c>
      <c r="C743" s="72" t="str">
        <f>VLOOKUP(B743,mas!B:C,2,FALSE)</f>
        <v>京都市内事業所計</v>
      </c>
      <c r="D743" s="72">
        <v>2018</v>
      </c>
      <c r="E743" s="72">
        <v>4</v>
      </c>
      <c r="F743" s="72" t="str">
        <f>VLOOKUP(E743,mas!G:H,2,FALSE)</f>
        <v>Ａ重油</v>
      </c>
      <c r="G743" s="72">
        <f t="shared" si="96"/>
        <v>0</v>
      </c>
      <c r="H743" s="72">
        <f t="shared" si="96"/>
        <v>0</v>
      </c>
      <c r="I743" s="72">
        <f t="shared" si="96"/>
        <v>0</v>
      </c>
      <c r="J743" s="72">
        <f t="shared" si="96"/>
        <v>0</v>
      </c>
      <c r="K743" s="72">
        <f t="shared" si="96"/>
        <v>0</v>
      </c>
      <c r="L743" s="72">
        <f t="shared" si="96"/>
        <v>0</v>
      </c>
      <c r="M743" s="72">
        <f t="shared" si="96"/>
        <v>0</v>
      </c>
      <c r="N743" s="72">
        <f t="shared" si="96"/>
        <v>0</v>
      </c>
      <c r="O743" s="72">
        <f t="shared" si="96"/>
        <v>0</v>
      </c>
      <c r="P743" s="72">
        <f t="shared" si="96"/>
        <v>0</v>
      </c>
      <c r="Q743" s="72">
        <f t="shared" si="96"/>
        <v>0</v>
      </c>
      <c r="R743" s="72">
        <f t="shared" si="96"/>
        <v>0</v>
      </c>
      <c r="S743" s="114">
        <f t="shared" si="93"/>
        <v>0</v>
      </c>
      <c r="T743" s="71"/>
    </row>
    <row r="744" spans="1:20">
      <c r="A744" s="30">
        <f t="shared" si="94"/>
        <v>2018975</v>
      </c>
      <c r="B744" s="72">
        <v>97</v>
      </c>
      <c r="C744" s="72" t="str">
        <f>VLOOKUP(B744,mas!B:C,2,FALSE)</f>
        <v>京都市内事業所計</v>
      </c>
      <c r="D744" s="72">
        <v>2018</v>
      </c>
      <c r="E744" s="72">
        <v>5</v>
      </c>
      <c r="F744" s="72" t="str">
        <f>VLOOKUP(E744,mas!G:H,2,FALSE)</f>
        <v>液化石油ガス（LPG)</v>
      </c>
      <c r="G744" s="72">
        <f t="shared" si="96"/>
        <v>0</v>
      </c>
      <c r="H744" s="72">
        <f t="shared" si="96"/>
        <v>0</v>
      </c>
      <c r="I744" s="72">
        <f t="shared" si="96"/>
        <v>0</v>
      </c>
      <c r="J744" s="72">
        <f t="shared" si="96"/>
        <v>0</v>
      </c>
      <c r="K744" s="72">
        <f t="shared" si="96"/>
        <v>0</v>
      </c>
      <c r="L744" s="72">
        <f t="shared" si="96"/>
        <v>0</v>
      </c>
      <c r="M744" s="72">
        <f t="shared" si="96"/>
        <v>0</v>
      </c>
      <c r="N744" s="72">
        <f t="shared" si="96"/>
        <v>0</v>
      </c>
      <c r="O744" s="72">
        <f t="shared" si="96"/>
        <v>0</v>
      </c>
      <c r="P744" s="72">
        <f t="shared" si="96"/>
        <v>0</v>
      </c>
      <c r="Q744" s="72">
        <f t="shared" si="96"/>
        <v>0</v>
      </c>
      <c r="R744" s="72">
        <f t="shared" si="96"/>
        <v>0</v>
      </c>
      <c r="S744" s="114">
        <f t="shared" si="93"/>
        <v>0</v>
      </c>
      <c r="T744" s="71"/>
    </row>
    <row r="745" spans="1:20">
      <c r="A745" s="30">
        <f t="shared" si="94"/>
        <v>2018976</v>
      </c>
      <c r="B745" s="72">
        <v>97</v>
      </c>
      <c r="C745" s="72" t="str">
        <f>VLOOKUP(B745,mas!B:C,2,FALSE)</f>
        <v>京都市内事業所計</v>
      </c>
      <c r="D745" s="72">
        <v>2018</v>
      </c>
      <c r="E745" s="72">
        <v>6</v>
      </c>
      <c r="F745" s="72" t="str">
        <f>VLOOKUP(E745,mas!G:H,2,FALSE)</f>
        <v>都市ガス（13A）</v>
      </c>
      <c r="G745" s="72">
        <f t="shared" si="96"/>
        <v>27.58</v>
      </c>
      <c r="H745" s="72">
        <f t="shared" si="96"/>
        <v>33.517999999999994</v>
      </c>
      <c r="I745" s="72">
        <f t="shared" si="96"/>
        <v>43.215000000000011</v>
      </c>
      <c r="J745" s="72">
        <f t="shared" si="96"/>
        <v>67.243000000000023</v>
      </c>
      <c r="K745" s="72">
        <f t="shared" si="96"/>
        <v>73.947999999999993</v>
      </c>
      <c r="L745" s="72">
        <f t="shared" si="96"/>
        <v>50.033000000000001</v>
      </c>
      <c r="M745" s="72">
        <f>SUMIF($E$659:$E$710,$E745,M$659:M$710)</f>
        <v>30.271000000000001</v>
      </c>
      <c r="N745" s="72">
        <f t="shared" si="96"/>
        <v>27.174999999999997</v>
      </c>
      <c r="O745" s="72">
        <f t="shared" si="96"/>
        <v>46.117000000000004</v>
      </c>
      <c r="P745" s="72">
        <f t="shared" si="96"/>
        <v>57.591999999999999</v>
      </c>
      <c r="Q745" s="72">
        <f t="shared" si="96"/>
        <v>50.761000000000003</v>
      </c>
      <c r="R745" s="72">
        <f t="shared" si="96"/>
        <v>42.638000000000005</v>
      </c>
      <c r="S745" s="114">
        <f t="shared" si="93"/>
        <v>550.09100000000012</v>
      </c>
      <c r="T745" s="71"/>
    </row>
    <row r="746" spans="1:20">
      <c r="A746" s="30">
        <f t="shared" si="94"/>
        <v>2018977</v>
      </c>
      <c r="B746" s="72">
        <v>97</v>
      </c>
      <c r="C746" s="72" t="str">
        <f>VLOOKUP(B746,mas!B:C,2,FALSE)</f>
        <v>京都市内事業所計</v>
      </c>
      <c r="D746" s="72">
        <v>2018</v>
      </c>
      <c r="E746" s="72">
        <v>7</v>
      </c>
      <c r="F746" s="72" t="str">
        <f>VLOOKUP(E746,mas!G:H,2,FALSE)</f>
        <v>電　力</v>
      </c>
      <c r="G746" s="72">
        <f>SUMIF($E$659:$E$710,$E746,G$659:G$710)</f>
        <v>321.75</v>
      </c>
      <c r="H746" s="72">
        <f t="shared" si="96"/>
        <v>342.48000000000008</v>
      </c>
      <c r="I746" s="72">
        <f t="shared" si="96"/>
        <v>360.66900000000004</v>
      </c>
      <c r="J746" s="72">
        <f t="shared" si="96"/>
        <v>426.20499999999987</v>
      </c>
      <c r="K746" s="72">
        <f t="shared" si="96"/>
        <v>441.92999999999995</v>
      </c>
      <c r="L746" s="72">
        <f t="shared" si="96"/>
        <v>368.14899999999994</v>
      </c>
      <c r="M746" s="72">
        <f t="shared" si="96"/>
        <v>344.02500000000003</v>
      </c>
      <c r="N746" s="72">
        <f>SUMIF($E$659:$E$710,$E746,N$659:N$710)</f>
        <v>331.238</v>
      </c>
      <c r="O746" s="72">
        <f t="shared" si="96"/>
        <v>374.82499999999999</v>
      </c>
      <c r="P746" s="72">
        <f t="shared" si="96"/>
        <v>402.58699999999993</v>
      </c>
      <c r="Q746" s="72">
        <f t="shared" si="96"/>
        <v>364.67400000000004</v>
      </c>
      <c r="R746" s="72">
        <f t="shared" si="96"/>
        <v>369.70699999999999</v>
      </c>
      <c r="S746" s="114">
        <f t="shared" si="93"/>
        <v>4448.2389999999996</v>
      </c>
      <c r="T746" s="71"/>
    </row>
    <row r="747" spans="1:20">
      <c r="A747" s="30">
        <f t="shared" si="94"/>
        <v>2018981</v>
      </c>
      <c r="B747" s="72">
        <v>98</v>
      </c>
      <c r="C747" s="72" t="str">
        <f>VLOOKUP(B747,mas!B:C,2,FALSE)</f>
        <v>京都府内事業所計</v>
      </c>
      <c r="D747" s="72">
        <v>2018</v>
      </c>
      <c r="E747" s="72">
        <v>1</v>
      </c>
      <c r="F747" s="72" t="str">
        <f>VLOOKUP(E747,mas!G:H,2,FALSE)</f>
        <v>揮発油（ガソリン）</v>
      </c>
      <c r="G747" s="72">
        <f>SUMIF($E$711:$E$739,$E747,G$711:G$739)</f>
        <v>1.8019000000000001</v>
      </c>
      <c r="H747" s="72">
        <f t="shared" ref="H747:R747" si="97">SUMIF($E$711:$E$739,$E747,H$711:H$739)</f>
        <v>1.7472000000000001</v>
      </c>
      <c r="I747" s="72">
        <f t="shared" si="97"/>
        <v>2.1406999999999998</v>
      </c>
      <c r="J747" s="72">
        <f t="shared" si="97"/>
        <v>2.0733999999999999</v>
      </c>
      <c r="K747" s="72">
        <f t="shared" si="97"/>
        <v>2.2859000000000003</v>
      </c>
      <c r="L747" s="72">
        <f t="shared" si="97"/>
        <v>2.1751</v>
      </c>
      <c r="M747" s="72">
        <f t="shared" si="97"/>
        <v>2.0097999999999998</v>
      </c>
      <c r="N747" s="72">
        <f t="shared" si="97"/>
        <v>2.2043999999999997</v>
      </c>
      <c r="O747" s="72">
        <f t="shared" si="97"/>
        <v>2.1221000000000005</v>
      </c>
      <c r="P747" s="72">
        <f t="shared" si="97"/>
        <v>1.8893</v>
      </c>
      <c r="Q747" s="72">
        <f t="shared" si="97"/>
        <v>2.1943999999999999</v>
      </c>
      <c r="R747" s="72">
        <f t="shared" si="97"/>
        <v>2.4106000000000001</v>
      </c>
      <c r="S747" s="114">
        <f t="shared" si="93"/>
        <v>25.054799999999997</v>
      </c>
      <c r="T747" s="71"/>
    </row>
    <row r="748" spans="1:20">
      <c r="A748" s="30">
        <f t="shared" si="94"/>
        <v>2018982</v>
      </c>
      <c r="B748" s="72">
        <v>98</v>
      </c>
      <c r="C748" s="72" t="str">
        <f>VLOOKUP(B748,mas!B:C,2,FALSE)</f>
        <v>京都府内事業所計</v>
      </c>
      <c r="D748" s="72">
        <v>2018</v>
      </c>
      <c r="E748" s="72">
        <v>2</v>
      </c>
      <c r="F748" s="72" t="str">
        <f>VLOOKUP(E748,mas!G:H,2,FALSE)</f>
        <v>灯　油</v>
      </c>
      <c r="G748" s="72">
        <f t="shared" ref="G748:R753" si="98">SUMIF($E$711:$E$739,$E748,G$711:G$739)</f>
        <v>0.22799999999999998</v>
      </c>
      <c r="H748" s="72">
        <f t="shared" si="98"/>
        <v>0</v>
      </c>
      <c r="I748" s="72">
        <f t="shared" si="98"/>
        <v>0.24</v>
      </c>
      <c r="J748" s="72">
        <f t="shared" si="98"/>
        <v>0.78</v>
      </c>
      <c r="K748" s="72">
        <f t="shared" si="98"/>
        <v>0.88</v>
      </c>
      <c r="L748" s="72">
        <f t="shared" si="98"/>
        <v>0.23</v>
      </c>
      <c r="M748" s="72">
        <f t="shared" si="98"/>
        <v>0</v>
      </c>
      <c r="N748" s="72">
        <f t="shared" si="98"/>
        <v>0.44</v>
      </c>
      <c r="O748" s="72">
        <f t="shared" si="98"/>
        <v>0.79200000000000004</v>
      </c>
      <c r="P748" s="72">
        <f t="shared" si="98"/>
        <v>0.97500000000000009</v>
      </c>
      <c r="Q748" s="72">
        <f t="shared" si="98"/>
        <v>0.69000000000000006</v>
      </c>
      <c r="R748" s="72">
        <f t="shared" si="98"/>
        <v>0.66600000000000004</v>
      </c>
      <c r="S748" s="114">
        <f t="shared" si="93"/>
        <v>5.9210000000000003</v>
      </c>
      <c r="T748" s="71"/>
    </row>
    <row r="749" spans="1:20">
      <c r="A749" s="30">
        <f t="shared" si="94"/>
        <v>2018983</v>
      </c>
      <c r="B749" s="72">
        <v>98</v>
      </c>
      <c r="C749" s="72" t="str">
        <f>VLOOKUP(B749,mas!B:C,2,FALSE)</f>
        <v>京都府内事業所計</v>
      </c>
      <c r="D749" s="72">
        <v>2018</v>
      </c>
      <c r="E749" s="72">
        <v>3</v>
      </c>
      <c r="F749" s="72" t="str">
        <f>VLOOKUP(E749,mas!G:H,2,FALSE)</f>
        <v>軽　油</v>
      </c>
      <c r="G749" s="72">
        <f t="shared" si="98"/>
        <v>0.311</v>
      </c>
      <c r="H749" s="72">
        <f t="shared" si="98"/>
        <v>0.23499999999999999</v>
      </c>
      <c r="I749" s="72">
        <f t="shared" si="98"/>
        <v>0.34300000000000003</v>
      </c>
      <c r="J749" s="72">
        <f t="shared" si="98"/>
        <v>0.33999999999999997</v>
      </c>
      <c r="K749" s="72">
        <f t="shared" si="98"/>
        <v>0.35300000000000004</v>
      </c>
      <c r="L749" s="72">
        <f t="shared" si="98"/>
        <v>0.32600000000000001</v>
      </c>
      <c r="M749" s="72">
        <f t="shared" si="98"/>
        <v>0.30499999999999999</v>
      </c>
      <c r="N749" s="72">
        <f t="shared" si="98"/>
        <v>0.32</v>
      </c>
      <c r="O749" s="72">
        <f t="shared" si="98"/>
        <v>0.32700000000000001</v>
      </c>
      <c r="P749" s="72">
        <f t="shared" si="98"/>
        <v>0.29400000000000004</v>
      </c>
      <c r="Q749" s="72">
        <f t="shared" si="98"/>
        <v>0.252</v>
      </c>
      <c r="R749" s="72">
        <f t="shared" si="98"/>
        <v>0.15400000000000003</v>
      </c>
      <c r="S749" s="114">
        <f t="shared" si="93"/>
        <v>3.5599999999999996</v>
      </c>
      <c r="T749" s="71"/>
    </row>
    <row r="750" spans="1:20">
      <c r="A750" s="30">
        <f t="shared" si="94"/>
        <v>2018984</v>
      </c>
      <c r="B750" s="72">
        <v>98</v>
      </c>
      <c r="C750" s="72" t="str">
        <f>VLOOKUP(B750,mas!B:C,2,FALSE)</f>
        <v>京都府内事業所計</v>
      </c>
      <c r="D750" s="72">
        <v>2018</v>
      </c>
      <c r="E750" s="72">
        <v>4</v>
      </c>
      <c r="F750" s="72" t="str">
        <f>VLOOKUP(E750,mas!G:H,2,FALSE)</f>
        <v>Ａ重油</v>
      </c>
      <c r="G750" s="72">
        <f t="shared" si="98"/>
        <v>0</v>
      </c>
      <c r="H750" s="72">
        <f t="shared" si="98"/>
        <v>0</v>
      </c>
      <c r="I750" s="72">
        <f t="shared" si="98"/>
        <v>0</v>
      </c>
      <c r="J750" s="72">
        <f t="shared" si="98"/>
        <v>0</v>
      </c>
      <c r="K750" s="72">
        <f t="shared" si="98"/>
        <v>0</v>
      </c>
      <c r="L750" s="72">
        <f t="shared" si="98"/>
        <v>0</v>
      </c>
      <c r="M750" s="72">
        <f t="shared" si="98"/>
        <v>0</v>
      </c>
      <c r="N750" s="72">
        <f t="shared" si="98"/>
        <v>0</v>
      </c>
      <c r="O750" s="72">
        <f t="shared" si="98"/>
        <v>0</v>
      </c>
      <c r="P750" s="72">
        <f t="shared" si="98"/>
        <v>0</v>
      </c>
      <c r="Q750" s="72">
        <f t="shared" si="98"/>
        <v>0</v>
      </c>
      <c r="R750" s="72">
        <f t="shared" si="98"/>
        <v>0</v>
      </c>
      <c r="S750" s="114">
        <f t="shared" si="93"/>
        <v>0</v>
      </c>
      <c r="T750" s="71"/>
    </row>
    <row r="751" spans="1:20">
      <c r="A751" s="30">
        <f t="shared" si="94"/>
        <v>2018985</v>
      </c>
      <c r="B751" s="72">
        <v>98</v>
      </c>
      <c r="C751" s="72" t="str">
        <f>VLOOKUP(B751,mas!B:C,2,FALSE)</f>
        <v>京都府内事業所計</v>
      </c>
      <c r="D751" s="72">
        <v>2018</v>
      </c>
      <c r="E751" s="72">
        <v>5</v>
      </c>
      <c r="F751" s="72" t="str">
        <f>VLOOKUP(E751,mas!G:H,2,FALSE)</f>
        <v>液化石油ガス（LPG)</v>
      </c>
      <c r="G751" s="72">
        <f t="shared" si="98"/>
        <v>2.5521000000000003</v>
      </c>
      <c r="H751" s="72">
        <f t="shared" si="98"/>
        <v>2.3798000000000004</v>
      </c>
      <c r="I751" s="72">
        <f>SUMIF($E$711:$E$739,$E751,I$711:I$739)</f>
        <v>3.3463999999999996</v>
      </c>
      <c r="J751" s="72">
        <f t="shared" si="98"/>
        <v>5.1608000000000009</v>
      </c>
      <c r="K751" s="72">
        <f>SUMIF($E$711:$E$739,$E751,K$711:K$739)</f>
        <v>5.7360999999999995</v>
      </c>
      <c r="L751" s="72">
        <f t="shared" si="98"/>
        <v>4.7312000000000012</v>
      </c>
      <c r="M751" s="72">
        <f t="shared" si="98"/>
        <v>2.4581</v>
      </c>
      <c r="N751" s="72">
        <f t="shared" si="98"/>
        <v>2.198</v>
      </c>
      <c r="O751" s="72">
        <f t="shared" si="98"/>
        <v>3.3026999999999997</v>
      </c>
      <c r="P751" s="72">
        <f t="shared" si="98"/>
        <v>3.8634999999999997</v>
      </c>
      <c r="Q751" s="72">
        <f t="shared" si="98"/>
        <v>4.4371999999999998</v>
      </c>
      <c r="R751" s="72">
        <f t="shared" si="98"/>
        <v>3.2391999999999999</v>
      </c>
      <c r="S751" s="114">
        <f t="shared" si="93"/>
        <v>43.405099999999997</v>
      </c>
      <c r="T751" s="71"/>
    </row>
    <row r="752" spans="1:20">
      <c r="A752" s="30">
        <f t="shared" si="94"/>
        <v>2018986</v>
      </c>
      <c r="B752" s="72">
        <v>98</v>
      </c>
      <c r="C752" s="72" t="str">
        <f>VLOOKUP(B752,mas!B:C,2,FALSE)</f>
        <v>京都府内事業所計</v>
      </c>
      <c r="D752" s="72">
        <v>2018</v>
      </c>
      <c r="E752" s="72">
        <v>6</v>
      </c>
      <c r="F752" s="72" t="str">
        <f>VLOOKUP(E752,mas!G:H,2,FALSE)</f>
        <v>都市ガス（13A）</v>
      </c>
      <c r="G752" s="72">
        <f t="shared" si="98"/>
        <v>0</v>
      </c>
      <c r="H752" s="72">
        <f t="shared" si="98"/>
        <v>0</v>
      </c>
      <c r="I752" s="72">
        <f t="shared" si="98"/>
        <v>0</v>
      </c>
      <c r="J752" s="72">
        <f t="shared" si="98"/>
        <v>0</v>
      </c>
      <c r="K752" s="72">
        <f t="shared" si="98"/>
        <v>0</v>
      </c>
      <c r="L752" s="72">
        <f t="shared" si="98"/>
        <v>0</v>
      </c>
      <c r="M752" s="72">
        <f t="shared" si="98"/>
        <v>0</v>
      </c>
      <c r="N752" s="72">
        <f t="shared" si="98"/>
        <v>0</v>
      </c>
      <c r="O752" s="72">
        <f t="shared" si="98"/>
        <v>0</v>
      </c>
      <c r="P752" s="72">
        <f t="shared" si="98"/>
        <v>0</v>
      </c>
      <c r="Q752" s="72">
        <f t="shared" si="98"/>
        <v>0</v>
      </c>
      <c r="R752" s="72">
        <f t="shared" si="98"/>
        <v>0</v>
      </c>
      <c r="S752" s="114">
        <f t="shared" si="93"/>
        <v>0</v>
      </c>
      <c r="T752" s="71"/>
    </row>
    <row r="753" spans="1:20">
      <c r="A753" s="30">
        <f t="shared" si="94"/>
        <v>2018987</v>
      </c>
      <c r="B753" s="72">
        <v>98</v>
      </c>
      <c r="C753" s="72" t="str">
        <f>VLOOKUP(B753,mas!B:C,2,FALSE)</f>
        <v>京都府内事業所計</v>
      </c>
      <c r="D753" s="72">
        <v>2018</v>
      </c>
      <c r="E753" s="72">
        <v>7</v>
      </c>
      <c r="F753" s="72" t="str">
        <f>VLOOKUP(E753,mas!G:H,2,FALSE)</f>
        <v>電　力</v>
      </c>
      <c r="G753" s="72">
        <f>SUMIF($E$711:$E$739,$E753,G$711:G$739)</f>
        <v>64.891999999999996</v>
      </c>
      <c r="H753" s="72">
        <f t="shared" si="98"/>
        <v>63.350999999999999</v>
      </c>
      <c r="I753" s="72">
        <f t="shared" si="98"/>
        <v>65.647999999999996</v>
      </c>
      <c r="J753" s="72">
        <f t="shared" si="98"/>
        <v>79.685000000000016</v>
      </c>
      <c r="K753" s="72">
        <f t="shared" si="98"/>
        <v>81.94</v>
      </c>
      <c r="L753" s="72">
        <f t="shared" si="98"/>
        <v>66.466999999999999</v>
      </c>
      <c r="M753" s="72">
        <f t="shared" si="98"/>
        <v>63.528000000000006</v>
      </c>
      <c r="N753" s="72">
        <f t="shared" si="98"/>
        <v>69.646000000000001</v>
      </c>
      <c r="O753" s="72">
        <f t="shared" si="98"/>
        <v>81.026999999999987</v>
      </c>
      <c r="P753" s="72">
        <f t="shared" si="98"/>
        <v>86.936000000000021</v>
      </c>
      <c r="Q753" s="72">
        <f t="shared" si="98"/>
        <v>79.792999999999992</v>
      </c>
      <c r="R753" s="72">
        <f t="shared" si="98"/>
        <v>80.304000000000002</v>
      </c>
      <c r="S753" s="114">
        <f t="shared" si="93"/>
        <v>883.21699999999998</v>
      </c>
      <c r="T753" s="71"/>
    </row>
    <row r="754" spans="1:20">
      <c r="A754" s="30">
        <f t="shared" si="94"/>
        <v>2018991</v>
      </c>
      <c r="B754" s="72">
        <v>99</v>
      </c>
      <c r="C754" s="72" t="str">
        <f>VLOOKUP(B754,mas!B:C,2,FALSE)</f>
        <v>京都保健会（市＋府）</v>
      </c>
      <c r="D754" s="72">
        <v>2018</v>
      </c>
      <c r="E754" s="72">
        <v>1</v>
      </c>
      <c r="F754" s="72" t="str">
        <f>VLOOKUP(E754,mas!G:H,2,FALSE)</f>
        <v>揮発油（ガソリン）</v>
      </c>
      <c r="G754" s="72">
        <f>G740+G747</f>
        <v>4.0265999999999993</v>
      </c>
      <c r="H754" s="72">
        <f>H740+H747</f>
        <v>4.1730999999999998</v>
      </c>
      <c r="I754" s="72">
        <f>I740+I747</f>
        <v>4.7214</v>
      </c>
      <c r="J754" s="72">
        <f>J740+J747</f>
        <v>5.1856000000000009</v>
      </c>
      <c r="K754" s="72">
        <f>K740+K747</f>
        <v>5.3850999999999996</v>
      </c>
      <c r="L754" s="72">
        <f t="shared" ref="L754:R754" si="99">L740+L747</f>
        <v>4.7598000000000003</v>
      </c>
      <c r="M754" s="72">
        <f t="shared" si="99"/>
        <v>4.4234999999999989</v>
      </c>
      <c r="N754" s="72">
        <f t="shared" si="99"/>
        <v>4.4369999999999994</v>
      </c>
      <c r="O754" s="72">
        <f t="shared" si="99"/>
        <v>4.6125000000000007</v>
      </c>
      <c r="P754" s="72">
        <f t="shared" si="99"/>
        <v>4.2929999999999993</v>
      </c>
      <c r="Q754" s="72">
        <f t="shared" si="99"/>
        <v>4.4769999999999994</v>
      </c>
      <c r="R754" s="72">
        <f t="shared" si="99"/>
        <v>4.7241</v>
      </c>
      <c r="S754" s="114">
        <f t="shared" si="93"/>
        <v>55.218699999999991</v>
      </c>
      <c r="T754" s="71"/>
    </row>
    <row r="755" spans="1:20">
      <c r="A755" s="30">
        <f t="shared" si="94"/>
        <v>2018992</v>
      </c>
      <c r="B755" s="72">
        <v>99</v>
      </c>
      <c r="C755" s="72" t="str">
        <f>VLOOKUP(B755,mas!B:C,2,FALSE)</f>
        <v>京都保健会（市＋府）</v>
      </c>
      <c r="D755" s="72">
        <v>2018</v>
      </c>
      <c r="E755" s="72">
        <v>2</v>
      </c>
      <c r="F755" s="72" t="str">
        <f>VLOOKUP(E755,mas!G:H,2,FALSE)</f>
        <v>灯　油</v>
      </c>
      <c r="G755" s="72">
        <f t="shared" ref="G755:R755" si="100">G741+G748</f>
        <v>0.22799999999999998</v>
      </c>
      <c r="H755" s="72">
        <f t="shared" si="100"/>
        <v>0</v>
      </c>
      <c r="I755" s="72">
        <f t="shared" si="100"/>
        <v>0.24</v>
      </c>
      <c r="J755" s="72">
        <f t="shared" si="100"/>
        <v>0.78</v>
      </c>
      <c r="K755" s="72">
        <f t="shared" si="100"/>
        <v>0.88</v>
      </c>
      <c r="L755" s="72">
        <f t="shared" si="100"/>
        <v>0.23</v>
      </c>
      <c r="M755" s="72">
        <f t="shared" si="100"/>
        <v>0</v>
      </c>
      <c r="N755" s="72">
        <f t="shared" si="100"/>
        <v>0.66600000000000004</v>
      </c>
      <c r="O755" s="72">
        <f t="shared" si="100"/>
        <v>1.1420000000000001</v>
      </c>
      <c r="P755" s="72">
        <f t="shared" si="100"/>
        <v>1.4460000000000002</v>
      </c>
      <c r="Q755" s="72">
        <f t="shared" si="100"/>
        <v>1.1540000000000001</v>
      </c>
      <c r="R755" s="72">
        <f t="shared" si="100"/>
        <v>1.032</v>
      </c>
      <c r="S755" s="114">
        <f>SUM(G755:R755)</f>
        <v>7.798</v>
      </c>
      <c r="T755" s="71"/>
    </row>
    <row r="756" spans="1:20">
      <c r="A756" s="30">
        <f t="shared" si="94"/>
        <v>2018993</v>
      </c>
      <c r="B756" s="72">
        <v>99</v>
      </c>
      <c r="C756" s="72" t="str">
        <f>VLOOKUP(B756,mas!B:C,2,FALSE)</f>
        <v>京都保健会（市＋府）</v>
      </c>
      <c r="D756" s="72">
        <v>2018</v>
      </c>
      <c r="E756" s="72">
        <v>3</v>
      </c>
      <c r="F756" s="72" t="str">
        <f>VLOOKUP(E756,mas!G:H,2,FALSE)</f>
        <v>軽　油</v>
      </c>
      <c r="G756" s="72">
        <f t="shared" ref="G756:R756" si="101">G742+G749</f>
        <v>0.311</v>
      </c>
      <c r="H756" s="72">
        <f t="shared" si="101"/>
        <v>0.23499999999999999</v>
      </c>
      <c r="I756" s="72">
        <f t="shared" si="101"/>
        <v>0.34300000000000003</v>
      </c>
      <c r="J756" s="72">
        <f t="shared" si="101"/>
        <v>0.33999999999999997</v>
      </c>
      <c r="K756" s="72">
        <f t="shared" si="101"/>
        <v>0.35300000000000004</v>
      </c>
      <c r="L756" s="72">
        <f t="shared" si="101"/>
        <v>0.32600000000000001</v>
      </c>
      <c r="M756" s="72">
        <f t="shared" si="101"/>
        <v>0.30499999999999999</v>
      </c>
      <c r="N756" s="72">
        <f t="shared" si="101"/>
        <v>0.32</v>
      </c>
      <c r="O756" s="72">
        <f t="shared" si="101"/>
        <v>0.32700000000000001</v>
      </c>
      <c r="P756" s="72">
        <f t="shared" si="101"/>
        <v>0.29400000000000004</v>
      </c>
      <c r="Q756" s="72">
        <f t="shared" si="101"/>
        <v>0.252</v>
      </c>
      <c r="R756" s="72">
        <f t="shared" si="101"/>
        <v>0.15400000000000003</v>
      </c>
      <c r="S756" s="114">
        <f t="shared" si="93"/>
        <v>3.5599999999999996</v>
      </c>
      <c r="T756" s="71"/>
    </row>
    <row r="757" spans="1:20">
      <c r="A757" s="30">
        <f t="shared" si="94"/>
        <v>2018994</v>
      </c>
      <c r="B757" s="72">
        <v>99</v>
      </c>
      <c r="C757" s="72" t="str">
        <f>VLOOKUP(B757,mas!B:C,2,FALSE)</f>
        <v>京都保健会（市＋府）</v>
      </c>
      <c r="D757" s="72">
        <v>2018</v>
      </c>
      <c r="E757" s="72">
        <v>4</v>
      </c>
      <c r="F757" s="72" t="str">
        <f>VLOOKUP(E757,mas!G:H,2,FALSE)</f>
        <v>Ａ重油</v>
      </c>
      <c r="G757" s="72">
        <f t="shared" ref="G757:R757" si="102">G743+G750</f>
        <v>0</v>
      </c>
      <c r="H757" s="72">
        <f t="shared" si="102"/>
        <v>0</v>
      </c>
      <c r="I757" s="72">
        <f t="shared" si="102"/>
        <v>0</v>
      </c>
      <c r="J757" s="72">
        <f t="shared" si="102"/>
        <v>0</v>
      </c>
      <c r="K757" s="72">
        <f t="shared" si="102"/>
        <v>0</v>
      </c>
      <c r="L757" s="72">
        <f t="shared" si="102"/>
        <v>0</v>
      </c>
      <c r="M757" s="72">
        <f t="shared" si="102"/>
        <v>0</v>
      </c>
      <c r="N757" s="72">
        <f t="shared" si="102"/>
        <v>0</v>
      </c>
      <c r="O757" s="72">
        <f t="shared" si="102"/>
        <v>0</v>
      </c>
      <c r="P757" s="72">
        <f t="shared" si="102"/>
        <v>0</v>
      </c>
      <c r="Q757" s="72">
        <f t="shared" si="102"/>
        <v>0</v>
      </c>
      <c r="R757" s="72">
        <f t="shared" si="102"/>
        <v>0</v>
      </c>
      <c r="S757" s="114">
        <f t="shared" si="93"/>
        <v>0</v>
      </c>
      <c r="T757" s="71"/>
    </row>
    <row r="758" spans="1:20">
      <c r="A758" s="30">
        <f t="shared" si="94"/>
        <v>2018995</v>
      </c>
      <c r="B758" s="72">
        <v>99</v>
      </c>
      <c r="C758" s="72" t="str">
        <f>VLOOKUP(B758,mas!B:C,2,FALSE)</f>
        <v>京都保健会（市＋府）</v>
      </c>
      <c r="D758" s="72">
        <v>2018</v>
      </c>
      <c r="E758" s="72">
        <v>5</v>
      </c>
      <c r="F758" s="72" t="str">
        <f>VLOOKUP(E758,mas!G:H,2,FALSE)</f>
        <v>液化石油ガス（LPG)</v>
      </c>
      <c r="G758" s="72">
        <f t="shared" ref="G758:R758" si="103">G744+G751</f>
        <v>2.5521000000000003</v>
      </c>
      <c r="H758" s="72">
        <f t="shared" si="103"/>
        <v>2.3798000000000004</v>
      </c>
      <c r="I758" s="72">
        <f t="shared" si="103"/>
        <v>3.3463999999999996</v>
      </c>
      <c r="J758" s="72">
        <f t="shared" si="103"/>
        <v>5.1608000000000009</v>
      </c>
      <c r="K758" s="72">
        <f t="shared" si="103"/>
        <v>5.7360999999999995</v>
      </c>
      <c r="L758" s="72">
        <f t="shared" si="103"/>
        <v>4.7312000000000012</v>
      </c>
      <c r="M758" s="72">
        <f t="shared" si="103"/>
        <v>2.4581</v>
      </c>
      <c r="N758" s="72">
        <f t="shared" si="103"/>
        <v>2.198</v>
      </c>
      <c r="O758" s="72">
        <f t="shared" si="103"/>
        <v>3.3026999999999997</v>
      </c>
      <c r="P758" s="72">
        <f t="shared" si="103"/>
        <v>3.8634999999999997</v>
      </c>
      <c r="Q758" s="72">
        <f t="shared" si="103"/>
        <v>4.4371999999999998</v>
      </c>
      <c r="R758" s="72">
        <f t="shared" si="103"/>
        <v>3.2391999999999999</v>
      </c>
      <c r="S758" s="114">
        <f t="shared" si="93"/>
        <v>43.405099999999997</v>
      </c>
      <c r="T758" s="71"/>
    </row>
    <row r="759" spans="1:20">
      <c r="A759" s="30">
        <f t="shared" si="94"/>
        <v>2018996</v>
      </c>
      <c r="B759" s="72">
        <v>99</v>
      </c>
      <c r="C759" s="72" t="str">
        <f>VLOOKUP(B759,mas!B:C,2,FALSE)</f>
        <v>京都保健会（市＋府）</v>
      </c>
      <c r="D759" s="72">
        <v>2018</v>
      </c>
      <c r="E759" s="72">
        <v>6</v>
      </c>
      <c r="F759" s="72" t="str">
        <f>VLOOKUP(E759,mas!G:H,2,FALSE)</f>
        <v>都市ガス（13A）</v>
      </c>
      <c r="G759" s="72">
        <f>G745+G752</f>
        <v>27.58</v>
      </c>
      <c r="H759" s="72">
        <f>H745+H752</f>
        <v>33.517999999999994</v>
      </c>
      <c r="I759" s="72">
        <f>I745+I752</f>
        <v>43.215000000000011</v>
      </c>
      <c r="J759" s="72">
        <f>J745+J752</f>
        <v>67.243000000000023</v>
      </c>
      <c r="K759" s="72">
        <f>K745+K752</f>
        <v>73.947999999999993</v>
      </c>
      <c r="L759" s="72">
        <f t="shared" ref="L759:R759" si="104">L745+L752</f>
        <v>50.033000000000001</v>
      </c>
      <c r="M759" s="72">
        <f t="shared" si="104"/>
        <v>30.271000000000001</v>
      </c>
      <c r="N759" s="72">
        <f t="shared" si="104"/>
        <v>27.174999999999997</v>
      </c>
      <c r="O759" s="72">
        <f t="shared" si="104"/>
        <v>46.117000000000004</v>
      </c>
      <c r="P759" s="72">
        <f t="shared" si="104"/>
        <v>57.591999999999999</v>
      </c>
      <c r="Q759" s="72">
        <f t="shared" si="104"/>
        <v>50.761000000000003</v>
      </c>
      <c r="R759" s="72">
        <f t="shared" si="104"/>
        <v>42.638000000000005</v>
      </c>
      <c r="S759" s="114">
        <f t="shared" si="93"/>
        <v>550.09100000000012</v>
      </c>
      <c r="T759" s="71"/>
    </row>
    <row r="760" spans="1:20">
      <c r="A760" s="30">
        <f t="shared" si="94"/>
        <v>2018997</v>
      </c>
      <c r="B760" s="72">
        <v>99</v>
      </c>
      <c r="C760" s="72" t="str">
        <f>VLOOKUP(B760,mas!B:C,2,FALSE)</f>
        <v>京都保健会（市＋府）</v>
      </c>
      <c r="D760" s="30">
        <v>2018</v>
      </c>
      <c r="E760" s="30">
        <v>7</v>
      </c>
      <c r="F760" s="30" t="str">
        <f>VLOOKUP(E760,mas!G:H,2,FALSE)</f>
        <v>電　力</v>
      </c>
      <c r="G760" s="72">
        <f>G746+G753</f>
        <v>386.642</v>
      </c>
      <c r="H760" s="72">
        <f>H746+H753</f>
        <v>405.83100000000007</v>
      </c>
      <c r="I760" s="72">
        <f t="shared" ref="I760:R760" si="105">I746+I753</f>
        <v>426.31700000000001</v>
      </c>
      <c r="J760" s="72">
        <f t="shared" si="105"/>
        <v>505.88999999999987</v>
      </c>
      <c r="K760" s="72">
        <f t="shared" si="105"/>
        <v>523.86999999999989</v>
      </c>
      <c r="L760" s="72">
        <f t="shared" si="105"/>
        <v>434.61599999999993</v>
      </c>
      <c r="M760" s="72">
        <f t="shared" si="105"/>
        <v>407.55300000000005</v>
      </c>
      <c r="N760" s="72">
        <f t="shared" si="105"/>
        <v>400.88400000000001</v>
      </c>
      <c r="O760" s="72">
        <f t="shared" si="105"/>
        <v>455.85199999999998</v>
      </c>
      <c r="P760" s="72">
        <f t="shared" si="105"/>
        <v>489.52299999999997</v>
      </c>
      <c r="Q760" s="72">
        <f t="shared" si="105"/>
        <v>444.46700000000004</v>
      </c>
      <c r="R760" s="72">
        <f t="shared" si="105"/>
        <v>450.01099999999997</v>
      </c>
      <c r="S760" s="114">
        <f t="shared" si="93"/>
        <v>5331.4559999999983</v>
      </c>
      <c r="T760" s="71"/>
    </row>
    <row r="761" spans="1:20" ht="13.5">
      <c r="A761" s="30">
        <f t="shared" si="94"/>
        <v>2019017</v>
      </c>
      <c r="B761" s="30">
        <v>1</v>
      </c>
      <c r="C761" s="30" t="str">
        <f>VLOOKUP(B761,mas!B:C,2,FALSE)</f>
        <v>保健会事務局</v>
      </c>
      <c r="D761" s="67">
        <v>2019</v>
      </c>
      <c r="E761" s="66">
        <v>7</v>
      </c>
      <c r="F761" s="30" t="str">
        <f>VLOOKUP(E761,mas!G:H,2,FALSE)</f>
        <v>電　力</v>
      </c>
      <c r="G761" s="30">
        <v>1.639</v>
      </c>
      <c r="H761" s="30">
        <v>1.2669999999999999</v>
      </c>
      <c r="I761" s="30">
        <v>1.226</v>
      </c>
      <c r="J761" s="30">
        <v>1.381</v>
      </c>
      <c r="K761" s="30">
        <v>1.837</v>
      </c>
      <c r="L761" s="30">
        <v>1.405</v>
      </c>
      <c r="M761" s="30">
        <v>1.2909999999999999</v>
      </c>
      <c r="N761" s="30">
        <v>1.359</v>
      </c>
      <c r="O761" s="30">
        <v>1.623</v>
      </c>
      <c r="P761" s="30">
        <v>2.085</v>
      </c>
      <c r="Q761" s="30">
        <v>2.1859999999999999</v>
      </c>
      <c r="R761" s="30">
        <v>1.4570000000000001</v>
      </c>
      <c r="S761" s="114">
        <f t="shared" si="93"/>
        <v>18.756</v>
      </c>
      <c r="T761" s="71"/>
    </row>
    <row r="762" spans="1:20" ht="13.5">
      <c r="A762" s="30">
        <f t="shared" si="94"/>
        <v>2019026</v>
      </c>
      <c r="B762" s="30">
        <v>2</v>
      </c>
      <c r="C762" s="30" t="str">
        <f>VLOOKUP(B762,mas!B:C,2,FALSE)</f>
        <v>近畿高等看護専門学校</v>
      </c>
      <c r="D762" s="67">
        <v>2019</v>
      </c>
      <c r="E762" s="66">
        <v>6</v>
      </c>
      <c r="F762" s="30" t="str">
        <f>VLOOKUP(E762,mas!G:H,2,FALSE)</f>
        <v>都市ガス（13A）</v>
      </c>
      <c r="G762" s="30">
        <v>0.27500000000000002</v>
      </c>
      <c r="H762" s="30">
        <v>0.13300000000000001</v>
      </c>
      <c r="I762" s="30">
        <v>0.54400000000000004</v>
      </c>
      <c r="J762" s="30">
        <v>0.79400000000000004</v>
      </c>
      <c r="K762" s="30">
        <v>1.173</v>
      </c>
      <c r="L762" s="30">
        <v>1.0549999999999999</v>
      </c>
      <c r="M762" s="30">
        <v>0.51100000000000001</v>
      </c>
      <c r="N762" s="30">
        <v>0.193</v>
      </c>
      <c r="O762" s="30">
        <v>0.93100000000000005</v>
      </c>
      <c r="P762" s="30">
        <v>0.82599999999999996</v>
      </c>
      <c r="Q762" s="30">
        <v>0.88500000000000001</v>
      </c>
      <c r="R762" s="30">
        <v>0.52800000000000002</v>
      </c>
      <c r="S762" s="114">
        <f t="shared" si="93"/>
        <v>7.847999999999999</v>
      </c>
      <c r="T762" s="71"/>
    </row>
    <row r="763" spans="1:20" ht="13.5">
      <c r="A763" s="30">
        <f t="shared" si="94"/>
        <v>2019027</v>
      </c>
      <c r="B763" s="30">
        <v>2</v>
      </c>
      <c r="C763" s="30" t="str">
        <f>VLOOKUP(B763,mas!B:C,2,FALSE)</f>
        <v>近畿高等看護専門学校</v>
      </c>
      <c r="D763" s="67">
        <v>2019</v>
      </c>
      <c r="E763" s="66">
        <v>7</v>
      </c>
      <c r="F763" s="30" t="str">
        <f>VLOOKUP(E763,mas!G:H,2,FALSE)</f>
        <v>電　力</v>
      </c>
      <c r="G763" s="30">
        <v>3.5089999999999999</v>
      </c>
      <c r="H763" s="30">
        <v>3.3839999999999999</v>
      </c>
      <c r="I763" s="30">
        <v>3.6560000000000001</v>
      </c>
      <c r="J763" s="30">
        <v>4.2480000000000002</v>
      </c>
      <c r="K763" s="30">
        <v>4.1859999999999999</v>
      </c>
      <c r="L763" s="30">
        <v>4.0039999999999996</v>
      </c>
      <c r="M763" s="30">
        <v>3.8210000000000002</v>
      </c>
      <c r="N763" s="30">
        <v>4.0949999999999998</v>
      </c>
      <c r="O763" s="30">
        <v>4.1929999999999996</v>
      </c>
      <c r="P763" s="30">
        <v>4.391</v>
      </c>
      <c r="Q763" s="30">
        <v>3.9359999999999999</v>
      </c>
      <c r="R763" s="30">
        <v>3.5369999999999999</v>
      </c>
      <c r="S763" s="114">
        <f>SUM(G763:R763)</f>
        <v>46.96</v>
      </c>
      <c r="T763" s="71"/>
    </row>
    <row r="764" spans="1:20" ht="13.5">
      <c r="A764" s="30">
        <f t="shared" si="94"/>
        <v>2019116</v>
      </c>
      <c r="B764" s="30">
        <v>11</v>
      </c>
      <c r="C764" s="30" t="str">
        <f>VLOOKUP(B764,mas!B:C,2,FALSE)</f>
        <v>京都民医連中央病院</v>
      </c>
      <c r="D764" s="67">
        <v>2019</v>
      </c>
      <c r="E764" s="66">
        <v>6</v>
      </c>
      <c r="F764" s="30" t="str">
        <f>VLOOKUP(E764,mas!G:H,2,FALSE)</f>
        <v>都市ガス（13A）</v>
      </c>
      <c r="G764" s="30">
        <v>20.856999999999999</v>
      </c>
      <c r="H764" s="30">
        <v>24.945</v>
      </c>
      <c r="I764" s="30">
        <v>32.594999999999999</v>
      </c>
      <c r="J764" s="30">
        <v>41.154000000000003</v>
      </c>
      <c r="K764" s="30">
        <v>49.515999999999998</v>
      </c>
      <c r="L764" s="30">
        <v>38.646000000000001</v>
      </c>
      <c r="M764" s="30">
        <v>24.759</v>
      </c>
      <c r="N764" s="30">
        <v>12.087999999999999</v>
      </c>
      <c r="O764" s="30">
        <v>12.329000000000001</v>
      </c>
      <c r="P764" s="30">
        <v>10.852</v>
      </c>
      <c r="Q764" s="30">
        <v>10.147</v>
      </c>
      <c r="R764" s="30">
        <v>10.534000000000001</v>
      </c>
      <c r="S764" s="114">
        <f t="shared" si="93"/>
        <v>288.42199999999991</v>
      </c>
      <c r="T764" s="71"/>
    </row>
    <row r="765" spans="1:20" ht="13.5">
      <c r="A765" s="30">
        <f t="shared" si="94"/>
        <v>2019117</v>
      </c>
      <c r="B765" s="30">
        <v>11</v>
      </c>
      <c r="C765" s="30" t="str">
        <f>VLOOKUP(B765,mas!B:C,2,FALSE)</f>
        <v>京都民医連中央病院</v>
      </c>
      <c r="D765" s="67">
        <v>2019</v>
      </c>
      <c r="E765" s="66">
        <v>7</v>
      </c>
      <c r="F765" s="30" t="str">
        <f>VLOOKUP(E765,mas!G:H,2,FALSE)</f>
        <v>電　力</v>
      </c>
      <c r="G765" s="30">
        <v>231.095</v>
      </c>
      <c r="H765" s="30">
        <v>240.55099999999999</v>
      </c>
      <c r="I765" s="30">
        <v>253.477</v>
      </c>
      <c r="J765" s="30">
        <v>280.28399999999999</v>
      </c>
      <c r="K765" s="30">
        <v>300.71300000000002</v>
      </c>
      <c r="L765" s="30">
        <v>264.161</v>
      </c>
      <c r="M765" s="30">
        <v>241.642</v>
      </c>
      <c r="N765" s="30">
        <v>348.78</v>
      </c>
      <c r="O765" s="30">
        <v>442.77</v>
      </c>
      <c r="P765" s="30">
        <v>479.79</v>
      </c>
      <c r="Q765" s="30">
        <v>440.85</v>
      </c>
      <c r="R765" s="30">
        <v>387.80500000000001</v>
      </c>
      <c r="S765" s="114">
        <f t="shared" si="93"/>
        <v>3911.9179999999997</v>
      </c>
      <c r="T765" s="71"/>
    </row>
    <row r="766" spans="1:20" ht="13.5">
      <c r="A766" s="30">
        <f t="shared" si="94"/>
        <v>2019141</v>
      </c>
      <c r="B766" s="30">
        <v>14</v>
      </c>
      <c r="C766" s="30" t="str">
        <f>VLOOKUP(B766,mas!B:C,2,FALSE)</f>
        <v>春日診療所</v>
      </c>
      <c r="D766" s="67">
        <v>2019</v>
      </c>
      <c r="E766" s="66">
        <v>1</v>
      </c>
      <c r="F766" s="30" t="str">
        <f>VLOOKUP(E766,mas!G:H,2,FALSE)</f>
        <v>揮発油（ガソリン）</v>
      </c>
      <c r="G766" s="30">
        <v>6.3E-2</v>
      </c>
      <c r="H766" s="30">
        <v>4.8000000000000001E-2</v>
      </c>
      <c r="I766" s="30">
        <v>5.6000000000000001E-2</v>
      </c>
      <c r="J766" s="30">
        <v>7.0999999999999994E-2</v>
      </c>
      <c r="K766" s="30">
        <v>8.5999999999999993E-2</v>
      </c>
      <c r="L766" s="30">
        <v>2.9000000000000001E-2</v>
      </c>
      <c r="M766" s="30">
        <v>5.6000000000000001E-2</v>
      </c>
      <c r="N766" s="30">
        <v>4.2000000000000003E-2</v>
      </c>
      <c r="O766" s="30">
        <v>6.2E-2</v>
      </c>
      <c r="P766" s="30">
        <v>4.1000000000000002E-2</v>
      </c>
      <c r="Q766" s="30">
        <v>5.5E-2</v>
      </c>
      <c r="R766" s="30">
        <v>5.8000000000000003E-2</v>
      </c>
      <c r="S766" s="114">
        <f t="shared" si="93"/>
        <v>0.66700000000000004</v>
      </c>
      <c r="T766" s="71"/>
    </row>
    <row r="767" spans="1:20" ht="13.5">
      <c r="A767" s="30">
        <f t="shared" si="94"/>
        <v>2019146</v>
      </c>
      <c r="B767" s="30">
        <v>14</v>
      </c>
      <c r="C767" s="30" t="str">
        <f>VLOOKUP(B767,mas!B:C,2,FALSE)</f>
        <v>春日診療所</v>
      </c>
      <c r="D767" s="67">
        <v>2019</v>
      </c>
      <c r="E767" s="66">
        <v>6</v>
      </c>
      <c r="F767" s="30" t="str">
        <f>VLOOKUP(E767,mas!G:H,2,FALSE)</f>
        <v>都市ガス（13A）</v>
      </c>
      <c r="G767" s="30">
        <v>0.25800000000000001</v>
      </c>
      <c r="H767" s="30">
        <v>0.44900000000000001</v>
      </c>
      <c r="I767" s="30">
        <v>0.64100000000000001</v>
      </c>
      <c r="J767" s="30">
        <v>1.0069999999999999</v>
      </c>
      <c r="K767" s="30">
        <v>1.246</v>
      </c>
      <c r="L767" s="30">
        <v>0.745</v>
      </c>
      <c r="M767" s="30">
        <v>0.17199999999999999</v>
      </c>
      <c r="N767" s="30">
        <v>0.89600000000000002</v>
      </c>
      <c r="O767" s="30">
        <v>1.0309999999999999</v>
      </c>
      <c r="P767" s="30">
        <v>1.246</v>
      </c>
      <c r="Q767" s="30">
        <v>1.1299999999999999</v>
      </c>
      <c r="R767" s="30">
        <v>0.79500000000000004</v>
      </c>
      <c r="S767" s="114">
        <f t="shared" si="93"/>
        <v>9.6159999999999979</v>
      </c>
      <c r="T767" s="71"/>
    </row>
    <row r="768" spans="1:20" ht="13.5">
      <c r="A768" s="30">
        <f t="shared" si="94"/>
        <v>2019147</v>
      </c>
      <c r="B768" s="30">
        <v>14</v>
      </c>
      <c r="C768" s="30" t="str">
        <f>VLOOKUP(B768,mas!B:C,2,FALSE)</f>
        <v>春日診療所</v>
      </c>
      <c r="D768" s="67">
        <v>2019</v>
      </c>
      <c r="E768" s="66">
        <v>7</v>
      </c>
      <c r="F768" s="30" t="str">
        <f>VLOOKUP(E768,mas!G:H,2,FALSE)</f>
        <v>電　力</v>
      </c>
      <c r="G768" s="30">
        <v>0.39200000000000002</v>
      </c>
      <c r="H768" s="30">
        <v>0.437</v>
      </c>
      <c r="I768" s="30">
        <v>0.442</v>
      </c>
      <c r="J768" s="30">
        <v>0.45600000000000002</v>
      </c>
      <c r="K768" s="30">
        <v>0.47499999999999998</v>
      </c>
      <c r="L768" s="30">
        <v>0.4</v>
      </c>
      <c r="M768" s="30">
        <v>0.377</v>
      </c>
      <c r="N768" s="30">
        <v>0.42699999999999999</v>
      </c>
      <c r="O768" s="30">
        <v>0.43</v>
      </c>
      <c r="P768" s="30">
        <v>0.48</v>
      </c>
      <c r="Q768" s="30">
        <v>0.42399999999999999</v>
      </c>
      <c r="R768" s="30">
        <v>0.42899999999999999</v>
      </c>
      <c r="S768" s="114">
        <f t="shared" si="93"/>
        <v>5.1690000000000014</v>
      </c>
      <c r="T768" s="71"/>
    </row>
    <row r="769" spans="1:20" ht="13.5">
      <c r="A769" s="30">
        <f t="shared" si="94"/>
        <v>2019161</v>
      </c>
      <c r="B769" s="30">
        <v>16</v>
      </c>
      <c r="C769" s="30" t="e">
        <f>VLOOKUP(B769,mas!B:C,2,FALSE)</f>
        <v>#N/A</v>
      </c>
      <c r="D769" s="67">
        <v>2019</v>
      </c>
      <c r="E769" s="66">
        <v>1</v>
      </c>
      <c r="F769" s="30" t="str">
        <f>VLOOKUP(E769,mas!G:H,2,FALSE)</f>
        <v>揮発油（ガソリン）</v>
      </c>
      <c r="G769" s="30">
        <v>0.11600000000000001</v>
      </c>
      <c r="H769" s="30">
        <v>8.4000000000000005E-2</v>
      </c>
      <c r="I769" s="30">
        <v>0.11700000000000001</v>
      </c>
      <c r="J769" s="30">
        <v>0.13600000000000001</v>
      </c>
      <c r="K769" s="30">
        <v>0.14799999999999999</v>
      </c>
      <c r="L769" s="30">
        <v>0.111</v>
      </c>
      <c r="M769" s="30">
        <v>9.0999999999999998E-2</v>
      </c>
      <c r="N769" s="30">
        <v>8.3000000000000004E-2</v>
      </c>
      <c r="O769" s="30">
        <v>0.108</v>
      </c>
      <c r="P769" s="30">
        <v>8.8999999999999996E-2</v>
      </c>
      <c r="Q769" s="30">
        <v>0</v>
      </c>
      <c r="R769" s="30">
        <v>0</v>
      </c>
      <c r="S769" s="114">
        <f t="shared" si="93"/>
        <v>1.083</v>
      </c>
      <c r="T769" s="71"/>
    </row>
    <row r="770" spans="1:20" ht="13.5">
      <c r="A770" s="30">
        <f t="shared" si="94"/>
        <v>2019166</v>
      </c>
      <c r="B770" s="30">
        <v>16</v>
      </c>
      <c r="C770" s="30" t="e">
        <f>VLOOKUP(B770,mas!B:C,2,FALSE)</f>
        <v>#N/A</v>
      </c>
      <c r="D770" s="67">
        <v>2019</v>
      </c>
      <c r="E770" s="66">
        <v>6</v>
      </c>
      <c r="F770" s="30" t="str">
        <f>VLOOKUP(E770,mas!G:H,2,FALSE)</f>
        <v>都市ガス（13A）</v>
      </c>
      <c r="G770" s="30">
        <v>0.20100000000000001</v>
      </c>
      <c r="H770" s="30">
        <v>3.2000000000000001E-2</v>
      </c>
      <c r="I770" s="30">
        <v>0.13600000000000001</v>
      </c>
      <c r="J770" s="30">
        <v>0.221</v>
      </c>
      <c r="K770" s="30">
        <v>0.499</v>
      </c>
      <c r="L770" s="30">
        <v>0.27500000000000002</v>
      </c>
      <c r="M770" s="30">
        <v>0.111</v>
      </c>
      <c r="N770" s="30">
        <v>0.113</v>
      </c>
      <c r="O770" s="30">
        <v>0.33</v>
      </c>
      <c r="P770" s="30">
        <v>0.34799999999999998</v>
      </c>
      <c r="Q770" s="30">
        <v>0</v>
      </c>
      <c r="R770" s="30">
        <v>0</v>
      </c>
      <c r="S770" s="114">
        <f t="shared" si="93"/>
        <v>2.266</v>
      </c>
      <c r="T770" s="71"/>
    </row>
    <row r="771" spans="1:20" ht="13.5">
      <c r="A771" s="30">
        <f t="shared" si="94"/>
        <v>2019167</v>
      </c>
      <c r="B771" s="30">
        <v>16</v>
      </c>
      <c r="C771" s="30" t="e">
        <f>VLOOKUP(B771,mas!B:C,2,FALSE)</f>
        <v>#N/A</v>
      </c>
      <c r="D771" s="67">
        <v>2019</v>
      </c>
      <c r="E771" s="66">
        <v>7</v>
      </c>
      <c r="F771" s="30" t="str">
        <f>VLOOKUP(E771,mas!G:H,2,FALSE)</f>
        <v>電　力</v>
      </c>
      <c r="G771" s="30">
        <v>1.972</v>
      </c>
      <c r="H771" s="30">
        <v>1.768</v>
      </c>
      <c r="I771" s="30">
        <v>1.7889999999999999</v>
      </c>
      <c r="J771" s="30">
        <v>1.806</v>
      </c>
      <c r="K771" s="30">
        <v>2.3319999999999999</v>
      </c>
      <c r="L771" s="30">
        <v>2.0910000000000002</v>
      </c>
      <c r="M771" s="30">
        <v>1.8320000000000001</v>
      </c>
      <c r="N771" s="30">
        <v>1.8009999999999999</v>
      </c>
      <c r="O771" s="30">
        <v>1.752</v>
      </c>
      <c r="P771" s="30">
        <v>2.1509999999999998</v>
      </c>
      <c r="Q771" s="30">
        <v>1.76</v>
      </c>
      <c r="R771" s="30">
        <v>0</v>
      </c>
      <c r="S771" s="114">
        <f t="shared" si="93"/>
        <v>21.054000000000002</v>
      </c>
      <c r="T771" s="71"/>
    </row>
    <row r="772" spans="1:20" ht="13.5">
      <c r="A772" s="30">
        <f t="shared" si="94"/>
        <v>2019176</v>
      </c>
      <c r="B772" s="30">
        <v>17</v>
      </c>
      <c r="C772" s="30" t="e">
        <f>VLOOKUP(B772,mas!B:C,2,FALSE)</f>
        <v>#N/A</v>
      </c>
      <c r="D772" s="67">
        <v>2019</v>
      </c>
      <c r="E772" s="66">
        <v>6</v>
      </c>
      <c r="F772" s="30" t="str">
        <f>VLOOKUP(E772,mas!G:H,2,FALSE)</f>
        <v>都市ガス（13A）</v>
      </c>
      <c r="G772" s="30">
        <v>8.4000000000000005E-2</v>
      </c>
      <c r="H772" s="30">
        <v>0.23599999999999999</v>
      </c>
      <c r="I772" s="30">
        <v>0.441</v>
      </c>
      <c r="J772" s="30">
        <v>0.61099999999999999</v>
      </c>
      <c r="K772" s="30">
        <v>0.66300000000000003</v>
      </c>
      <c r="L772" s="30">
        <v>0.54700000000000004</v>
      </c>
      <c r="M772" s="30">
        <v>0.17699999999999999</v>
      </c>
      <c r="N772" s="30">
        <v>0.107</v>
      </c>
      <c r="O772" s="30">
        <v>0.17399999999999999</v>
      </c>
      <c r="P772" s="30">
        <v>0.314</v>
      </c>
      <c r="Q772" s="30">
        <v>0.36099999999999999</v>
      </c>
      <c r="R772" s="30">
        <v>0.21199999999999999</v>
      </c>
      <c r="S772" s="114">
        <f t="shared" ref="S772:S835" si="106">SUM(G772:R772)</f>
        <v>3.9270000000000009</v>
      </c>
      <c r="T772" s="71"/>
    </row>
    <row r="773" spans="1:20" ht="13.5">
      <c r="A773" s="30">
        <f t="shared" si="94"/>
        <v>2019177</v>
      </c>
      <c r="B773" s="30">
        <v>17</v>
      </c>
      <c r="C773" s="30" t="e">
        <f>VLOOKUP(B773,mas!B:C,2,FALSE)</f>
        <v>#N/A</v>
      </c>
      <c r="D773" s="67">
        <v>2019</v>
      </c>
      <c r="E773" s="66">
        <v>7</v>
      </c>
      <c r="F773" s="30" t="str">
        <f>VLOOKUP(E773,mas!G:H,2,FALSE)</f>
        <v>電　力</v>
      </c>
      <c r="G773" s="30">
        <v>1.4159999999999999</v>
      </c>
      <c r="H773" s="30">
        <v>1.4670000000000001</v>
      </c>
      <c r="I773" s="30">
        <v>1.4610000000000001</v>
      </c>
      <c r="J773" s="30">
        <v>1.53</v>
      </c>
      <c r="K773" s="30">
        <v>1.696</v>
      </c>
      <c r="L773" s="30">
        <v>1.587</v>
      </c>
      <c r="M773" s="30">
        <v>1.3640000000000001</v>
      </c>
      <c r="N773" s="30">
        <v>1.552</v>
      </c>
      <c r="O773" s="30">
        <v>1.7190000000000001</v>
      </c>
      <c r="P773" s="30">
        <v>1.8320000000000001</v>
      </c>
      <c r="Q773" s="30">
        <v>1.4730000000000001</v>
      </c>
      <c r="R773" s="30">
        <v>1.427</v>
      </c>
      <c r="S773" s="114">
        <f t="shared" si="106"/>
        <v>18.524000000000001</v>
      </c>
      <c r="T773" s="71"/>
    </row>
    <row r="774" spans="1:20" ht="13.5">
      <c r="A774" s="30">
        <f t="shared" si="94"/>
        <v>2019181</v>
      </c>
      <c r="B774" s="30">
        <v>18</v>
      </c>
      <c r="C774" s="30" t="str">
        <f>VLOOKUP(B774,mas!B:C,2,FALSE)</f>
        <v>京都民医連太子道診療所</v>
      </c>
      <c r="D774" s="67">
        <v>2019</v>
      </c>
      <c r="E774" s="66">
        <v>1</v>
      </c>
      <c r="F774" s="30" t="str">
        <f>VLOOKUP(E774,mas!G:H,2,FALSE)</f>
        <v>揮発油（ガソリン）</v>
      </c>
      <c r="G774" s="30">
        <v>0.31469999999999998</v>
      </c>
      <c r="H774" s="30">
        <v>0.3175</v>
      </c>
      <c r="I774" s="30">
        <v>0.3422</v>
      </c>
      <c r="J774" s="30">
        <v>0.4093</v>
      </c>
      <c r="K774" s="30">
        <v>0.41549999999999998</v>
      </c>
      <c r="L774" s="30">
        <v>0.39429999999999998</v>
      </c>
      <c r="M774" s="30">
        <v>0.33600000000000002</v>
      </c>
      <c r="N774" s="30">
        <v>0.49330000000000002</v>
      </c>
      <c r="O774" s="30">
        <v>0.49769999999999998</v>
      </c>
      <c r="P774" s="30">
        <v>0.45550000000000002</v>
      </c>
      <c r="Q774" s="30">
        <v>0.63239999999999996</v>
      </c>
      <c r="R774" s="30">
        <v>0.62319999999999998</v>
      </c>
      <c r="S774" s="114">
        <f t="shared" si="106"/>
        <v>5.2315999999999994</v>
      </c>
      <c r="T774" s="71"/>
    </row>
    <row r="775" spans="1:20" ht="13.5">
      <c r="A775" s="30">
        <f t="shared" si="94"/>
        <v>2019186</v>
      </c>
      <c r="B775" s="30">
        <v>18</v>
      </c>
      <c r="C775" s="30" t="str">
        <f>VLOOKUP(B775,mas!B:C,2,FALSE)</f>
        <v>京都民医連太子道診療所</v>
      </c>
      <c r="D775" s="67">
        <v>2019</v>
      </c>
      <c r="E775" s="66">
        <v>6</v>
      </c>
      <c r="F775" s="30" t="str">
        <f>VLOOKUP(E775,mas!G:H,2,FALSE)</f>
        <v>都市ガス（13A）</v>
      </c>
      <c r="G775" s="30">
        <v>1.04</v>
      </c>
      <c r="H775" s="30">
        <v>1.3169999999999999</v>
      </c>
      <c r="I775" s="30">
        <v>3.6880000000000002</v>
      </c>
      <c r="J775" s="30">
        <v>4.3280000000000003</v>
      </c>
      <c r="K775" s="30">
        <v>7.1230000000000002</v>
      </c>
      <c r="L775" s="30">
        <v>5.6689999999999996</v>
      </c>
      <c r="M775" s="30">
        <v>3.206</v>
      </c>
      <c r="N775" s="30">
        <v>1.48</v>
      </c>
      <c r="O775" s="30">
        <v>2.806</v>
      </c>
      <c r="P775" s="30">
        <v>3.1070000000000002</v>
      </c>
      <c r="Q775" s="30">
        <v>3.5739999999999998</v>
      </c>
      <c r="R775" s="30">
        <v>3.004</v>
      </c>
      <c r="S775" s="114">
        <f t="shared" si="106"/>
        <v>40.341999999999999</v>
      </c>
      <c r="T775" s="71"/>
    </row>
    <row r="776" spans="1:20" ht="13.5">
      <c r="A776" s="30">
        <f t="shared" si="94"/>
        <v>2019187</v>
      </c>
      <c r="B776" s="30">
        <v>18</v>
      </c>
      <c r="C776" s="30" t="str">
        <f>VLOOKUP(B776,mas!B:C,2,FALSE)</f>
        <v>京都民医連太子道診療所</v>
      </c>
      <c r="D776" s="67">
        <v>2019</v>
      </c>
      <c r="E776" s="66">
        <v>7</v>
      </c>
      <c r="F776" s="30" t="str">
        <f>VLOOKUP(E776,mas!G:H,2,FALSE)</f>
        <v>電　力</v>
      </c>
      <c r="G776" s="30">
        <v>18.228999999999999</v>
      </c>
      <c r="H776" s="30">
        <v>19.52</v>
      </c>
      <c r="I776" s="30">
        <v>21.728000000000002</v>
      </c>
      <c r="J776" s="30">
        <v>24.305</v>
      </c>
      <c r="K776" s="30">
        <v>24.140999999999998</v>
      </c>
      <c r="L776" s="30">
        <v>22.126999999999999</v>
      </c>
      <c r="M776" s="30">
        <v>22.041</v>
      </c>
      <c r="N776" s="30">
        <v>19.335999999999999</v>
      </c>
      <c r="O776" s="30">
        <v>21.532</v>
      </c>
      <c r="P776" s="30">
        <v>21.38</v>
      </c>
      <c r="Q776" s="30">
        <v>21.141999999999999</v>
      </c>
      <c r="R776" s="30">
        <v>20.454000000000001</v>
      </c>
      <c r="S776" s="114">
        <f t="shared" si="106"/>
        <v>255.93500000000003</v>
      </c>
      <c r="T776" s="71"/>
    </row>
    <row r="777" spans="1:20" ht="13.5">
      <c r="A777" s="30">
        <f t="shared" si="94"/>
        <v>2019196</v>
      </c>
      <c r="B777" s="30">
        <v>19</v>
      </c>
      <c r="C777" s="30" t="str">
        <f>VLOOKUP(B777,mas!B:C,2,FALSE)</f>
        <v>かどの三条こども診療所</v>
      </c>
      <c r="D777" s="67">
        <v>2019</v>
      </c>
      <c r="E777" s="66">
        <v>6</v>
      </c>
      <c r="F777" s="30" t="str">
        <f>VLOOKUP(E777,mas!G:H,2,FALSE)</f>
        <v>都市ガス（13A）</v>
      </c>
      <c r="G777" s="30">
        <v>2E-3</v>
      </c>
      <c r="H777" s="30">
        <v>2E-3</v>
      </c>
      <c r="I777" s="30">
        <v>1E-3</v>
      </c>
      <c r="J777" s="30">
        <v>2E-3</v>
      </c>
      <c r="K777" s="30">
        <v>1E-3</v>
      </c>
      <c r="L777" s="30">
        <v>1E-3</v>
      </c>
      <c r="M777" s="30">
        <v>1E-3</v>
      </c>
      <c r="N777" s="30">
        <v>1E-3</v>
      </c>
      <c r="O777" s="30">
        <v>2E-3</v>
      </c>
      <c r="P777" s="30">
        <v>3.0000000000000001E-3</v>
      </c>
      <c r="Q777" s="30">
        <v>2E-3</v>
      </c>
      <c r="R777" s="30">
        <v>2E-3</v>
      </c>
      <c r="S777" s="114">
        <f t="shared" si="106"/>
        <v>2.0000000000000004E-2</v>
      </c>
      <c r="T777" s="71"/>
    </row>
    <row r="778" spans="1:20" ht="13.5">
      <c r="A778" s="30">
        <f t="shared" si="94"/>
        <v>2019197</v>
      </c>
      <c r="B778" s="30">
        <v>19</v>
      </c>
      <c r="C778" s="30" t="str">
        <f>VLOOKUP(B778,mas!B:C,2,FALSE)</f>
        <v>かどの三条こども診療所</v>
      </c>
      <c r="D778" s="67">
        <v>2019</v>
      </c>
      <c r="E778" s="66">
        <v>7</v>
      </c>
      <c r="F778" s="30" t="str">
        <f>VLOOKUP(E778,mas!G:H,2,FALSE)</f>
        <v>電　力</v>
      </c>
      <c r="G778" s="30">
        <v>2.6339999999999999</v>
      </c>
      <c r="H778" s="30">
        <v>3.13</v>
      </c>
      <c r="I778" s="30">
        <v>2.444</v>
      </c>
      <c r="J778" s="30">
        <v>2.1259999999999999</v>
      </c>
      <c r="K778" s="30">
        <v>2.956</v>
      </c>
      <c r="L778" s="30">
        <v>2.823</v>
      </c>
      <c r="M778" s="30">
        <v>2.4550000000000001</v>
      </c>
      <c r="N778" s="30">
        <v>1.909</v>
      </c>
      <c r="O778" s="30">
        <v>2.0110000000000001</v>
      </c>
      <c r="P778" s="30">
        <v>3.0350000000000001</v>
      </c>
      <c r="Q778" s="30">
        <v>2.8450000000000002</v>
      </c>
      <c r="R778" s="30">
        <v>2.5659999999999998</v>
      </c>
      <c r="S778" s="114">
        <f t="shared" si="106"/>
        <v>30.933999999999994</v>
      </c>
      <c r="T778" s="71"/>
    </row>
    <row r="779" spans="1:20" ht="13.5">
      <c r="A779" s="30">
        <f t="shared" si="94"/>
        <v>2019201</v>
      </c>
      <c r="B779" s="30">
        <v>20</v>
      </c>
      <c r="C779" s="30" t="str">
        <f>VLOOKUP(B779,mas!B:C,2,FALSE)</f>
        <v>総合ケアＳＴ太秦安井</v>
      </c>
      <c r="D779" s="67">
        <v>2019</v>
      </c>
      <c r="E779" s="66">
        <v>1</v>
      </c>
      <c r="F779" s="30" t="str">
        <f>VLOOKUP(E779,mas!G:H,2,FALSE)</f>
        <v>揮発油（ガソリン）</v>
      </c>
      <c r="G779" s="30">
        <v>7.9000000000000001E-2</v>
      </c>
      <c r="H779" s="30">
        <v>7.6999999999999999E-2</v>
      </c>
      <c r="I779" s="30">
        <v>7.4999999999999997E-2</v>
      </c>
      <c r="J779" s="30">
        <v>8.2000000000000003E-2</v>
      </c>
      <c r="K779" s="30">
        <v>6.4000000000000001E-2</v>
      </c>
      <c r="L779" s="30">
        <v>6.9000000000000006E-2</v>
      </c>
      <c r="M779" s="30">
        <v>7.1999999999999995E-2</v>
      </c>
      <c r="N779" s="30">
        <v>7.5999999999999998E-2</v>
      </c>
      <c r="O779" s="30">
        <v>6.8000000000000005E-2</v>
      </c>
      <c r="P779" s="30">
        <v>8.5999999999999993E-2</v>
      </c>
      <c r="Q779" s="30">
        <v>7.6999999999999999E-2</v>
      </c>
      <c r="R779" s="30">
        <v>8.5000000000000006E-2</v>
      </c>
      <c r="S779" s="114">
        <f t="shared" si="106"/>
        <v>0.90999999999999981</v>
      </c>
      <c r="T779" s="71"/>
    </row>
    <row r="780" spans="1:20" ht="13.5">
      <c r="A780" s="30">
        <f t="shared" si="94"/>
        <v>2019206</v>
      </c>
      <c r="B780" s="30">
        <v>20</v>
      </c>
      <c r="C780" s="30" t="str">
        <f>VLOOKUP(B780,mas!B:C,2,FALSE)</f>
        <v>総合ケアＳＴ太秦安井</v>
      </c>
      <c r="D780" s="67">
        <v>2019</v>
      </c>
      <c r="E780" s="66">
        <v>6</v>
      </c>
      <c r="F780" s="30" t="str">
        <f>VLOOKUP(E780,mas!G:H,2,FALSE)</f>
        <v>都市ガス（13A）</v>
      </c>
      <c r="G780" s="30">
        <v>4.0000000000000001E-3</v>
      </c>
      <c r="H780" s="30">
        <v>2E-3</v>
      </c>
      <c r="I780" s="30">
        <v>1E-3</v>
      </c>
      <c r="J780" s="30">
        <v>0</v>
      </c>
      <c r="K780" s="30">
        <v>1E-3</v>
      </c>
      <c r="L780" s="30">
        <v>0</v>
      </c>
      <c r="M780" s="30">
        <v>0</v>
      </c>
      <c r="N780" s="30">
        <v>1E-3</v>
      </c>
      <c r="O780" s="30">
        <v>5.0000000000000001E-3</v>
      </c>
      <c r="P780" s="30">
        <v>6.0000000000000001E-3</v>
      </c>
      <c r="Q780" s="30">
        <v>6.0000000000000001E-3</v>
      </c>
      <c r="R780" s="30">
        <v>7.0000000000000001E-3</v>
      </c>
      <c r="S780" s="114">
        <f t="shared" si="106"/>
        <v>3.3000000000000002E-2</v>
      </c>
      <c r="T780" s="71"/>
    </row>
    <row r="781" spans="1:20" ht="13.5">
      <c r="A781" s="30">
        <f t="shared" si="94"/>
        <v>2019207</v>
      </c>
      <c r="B781" s="30">
        <v>20</v>
      </c>
      <c r="C781" s="30" t="str">
        <f>VLOOKUP(B781,mas!B:C,2,FALSE)</f>
        <v>総合ケアＳＴ太秦安井</v>
      </c>
      <c r="D781" s="67">
        <v>2019</v>
      </c>
      <c r="E781" s="66">
        <v>7</v>
      </c>
      <c r="F781" s="30" t="str">
        <f>VLOOKUP(E781,mas!G:H,2,FALSE)</f>
        <v>電　力</v>
      </c>
      <c r="G781" s="30">
        <v>2.371</v>
      </c>
      <c r="H781" s="30">
        <v>2.1760000000000002</v>
      </c>
      <c r="I781" s="30">
        <v>2.46</v>
      </c>
      <c r="J781" s="30">
        <v>2.93</v>
      </c>
      <c r="K781" s="30">
        <v>3.5950000000000002</v>
      </c>
      <c r="L781" s="30">
        <v>2.6379999999999999</v>
      </c>
      <c r="M781" s="30">
        <v>1.7889999999999999</v>
      </c>
      <c r="N781" s="30">
        <v>1.879</v>
      </c>
      <c r="O781" s="30">
        <v>2.9689999999999999</v>
      </c>
      <c r="P781" s="30">
        <v>3.3450000000000002</v>
      </c>
      <c r="Q781" s="30">
        <v>3.0720000000000001</v>
      </c>
      <c r="R781" s="30">
        <v>2.536</v>
      </c>
      <c r="S781" s="114">
        <f t="shared" si="106"/>
        <v>31.760000000000005</v>
      </c>
      <c r="T781" s="71"/>
    </row>
    <row r="782" spans="1:20" ht="13.5">
      <c r="A782" s="30">
        <f t="shared" si="94"/>
        <v>2019301</v>
      </c>
      <c r="B782" s="30">
        <v>30</v>
      </c>
      <c r="C782" s="30" t="str">
        <f>VLOOKUP(B782,mas!B:C,2,FALSE)</f>
        <v>上京診療所</v>
      </c>
      <c r="D782" s="67">
        <v>2019</v>
      </c>
      <c r="E782" s="66">
        <v>1</v>
      </c>
      <c r="F782" s="30" t="str">
        <f>VLOOKUP(E782,mas!G:H,2,FALSE)</f>
        <v>揮発油（ガソリン）</v>
      </c>
      <c r="G782" s="30">
        <v>0.12</v>
      </c>
      <c r="H782" s="30">
        <v>0.123</v>
      </c>
      <c r="I782" s="30">
        <v>0.13800000000000001</v>
      </c>
      <c r="J782" s="30">
        <v>0.13800000000000001</v>
      </c>
      <c r="K782" s="30">
        <v>0.184</v>
      </c>
      <c r="L782" s="30">
        <v>0.184</v>
      </c>
      <c r="M782" s="30">
        <v>0.19500000000000001</v>
      </c>
      <c r="N782" s="30">
        <v>0.14299999999999999</v>
      </c>
      <c r="O782" s="30">
        <v>0.106</v>
      </c>
      <c r="P782" s="30">
        <v>0.13700000000000001</v>
      </c>
      <c r="Q782" s="30">
        <v>0.105</v>
      </c>
      <c r="R782" s="30">
        <v>0.11700000000000001</v>
      </c>
      <c r="S782" s="114">
        <f t="shared" si="106"/>
        <v>1.6900000000000002</v>
      </c>
      <c r="T782" s="71"/>
    </row>
    <row r="783" spans="1:20" ht="13.5">
      <c r="A783" s="30">
        <f t="shared" si="94"/>
        <v>2019306</v>
      </c>
      <c r="B783" s="30">
        <v>30</v>
      </c>
      <c r="C783" s="30" t="str">
        <f>VLOOKUP(B783,mas!B:C,2,FALSE)</f>
        <v>上京診療所</v>
      </c>
      <c r="D783" s="67">
        <v>2019</v>
      </c>
      <c r="E783" s="66">
        <v>6</v>
      </c>
      <c r="F783" s="30" t="str">
        <f>VLOOKUP(E783,mas!G:H,2,FALSE)</f>
        <v>都市ガス（13A）</v>
      </c>
      <c r="G783" s="30">
        <v>0.38400000000000001</v>
      </c>
      <c r="H783" s="30">
        <v>0.34399999999999997</v>
      </c>
      <c r="I783" s="30">
        <v>0.78500000000000003</v>
      </c>
      <c r="J783" s="30">
        <v>1.093</v>
      </c>
      <c r="K783" s="30">
        <v>1.925</v>
      </c>
      <c r="L783" s="30">
        <v>1.371</v>
      </c>
      <c r="M783" s="30">
        <v>0.67900000000000005</v>
      </c>
      <c r="N783" s="30">
        <v>0.19500000000000001</v>
      </c>
      <c r="O783" s="30">
        <v>0.70899999999999996</v>
      </c>
      <c r="P783" s="30">
        <v>0.81</v>
      </c>
      <c r="Q783" s="30">
        <v>0.80800000000000005</v>
      </c>
      <c r="R783" s="30">
        <v>0.58699999999999997</v>
      </c>
      <c r="S783" s="114">
        <f t="shared" si="106"/>
        <v>9.69</v>
      </c>
      <c r="T783" s="71"/>
    </row>
    <row r="784" spans="1:20" ht="13.5">
      <c r="A784" s="30">
        <f t="shared" si="94"/>
        <v>2019307</v>
      </c>
      <c r="B784" s="30">
        <v>30</v>
      </c>
      <c r="C784" s="30" t="str">
        <f>VLOOKUP(B784,mas!B:C,2,FALSE)</f>
        <v>上京診療所</v>
      </c>
      <c r="D784" s="67">
        <v>2019</v>
      </c>
      <c r="E784" s="66">
        <v>7</v>
      </c>
      <c r="F784" s="30" t="str">
        <f>VLOOKUP(E784,mas!G:H,2,FALSE)</f>
        <v>電　力</v>
      </c>
      <c r="G784" s="30">
        <v>7.4649999999999999</v>
      </c>
      <c r="H784" s="30">
        <v>7.327</v>
      </c>
      <c r="I784" s="30">
        <v>7.6340000000000003</v>
      </c>
      <c r="J784" s="30">
        <v>8.3290000000000006</v>
      </c>
      <c r="K784" s="30">
        <v>7.7229999999999999</v>
      </c>
      <c r="L784" s="30">
        <v>7.4630000000000001</v>
      </c>
      <c r="M784" s="30">
        <v>7.4539999999999997</v>
      </c>
      <c r="N784" s="30">
        <v>7.1719999999999997</v>
      </c>
      <c r="O784" s="30">
        <v>7.3819999999999997</v>
      </c>
      <c r="P784" s="30">
        <v>7.3550000000000004</v>
      </c>
      <c r="Q784" s="30">
        <v>6.968</v>
      </c>
      <c r="R784" s="30">
        <v>7.3280000000000003</v>
      </c>
      <c r="S784" s="114">
        <f t="shared" si="106"/>
        <v>89.600000000000009</v>
      </c>
      <c r="T784" s="71"/>
    </row>
    <row r="785" spans="1:20" ht="13.5">
      <c r="A785" s="30">
        <f t="shared" si="94"/>
        <v>2019341</v>
      </c>
      <c r="B785" s="30">
        <v>34</v>
      </c>
      <c r="C785" s="30" t="str">
        <f>VLOOKUP(B785,mas!B:C,2,FALSE)</f>
        <v>仁和診療所</v>
      </c>
      <c r="D785" s="67">
        <v>2019</v>
      </c>
      <c r="E785" s="66">
        <v>1</v>
      </c>
      <c r="F785" s="30" t="str">
        <f>VLOOKUP(E785,mas!G:H,2,FALSE)</f>
        <v>揮発油（ガソリン）</v>
      </c>
      <c r="G785" s="30">
        <v>0.16600000000000001</v>
      </c>
      <c r="H785" s="30">
        <v>0.14699999999999999</v>
      </c>
      <c r="I785" s="30">
        <v>0.14000000000000001</v>
      </c>
      <c r="J785" s="30">
        <v>0.23300000000000001</v>
      </c>
      <c r="K785" s="30">
        <v>0.223</v>
      </c>
      <c r="L785" s="30">
        <v>0.22800000000000001</v>
      </c>
      <c r="M785" s="30">
        <v>0.113</v>
      </c>
      <c r="N785" s="30">
        <v>0.126</v>
      </c>
      <c r="O785" s="30">
        <v>0.14499999999999999</v>
      </c>
      <c r="P785" s="30">
        <v>0.123</v>
      </c>
      <c r="Q785" s="30">
        <v>0.14799999999999999</v>
      </c>
      <c r="R785" s="30">
        <v>0.123</v>
      </c>
      <c r="S785" s="114">
        <f t="shared" si="106"/>
        <v>1.9149999999999998</v>
      </c>
      <c r="T785" s="71"/>
    </row>
    <row r="786" spans="1:20" ht="13.5">
      <c r="A786" s="30">
        <f t="shared" si="94"/>
        <v>2019342</v>
      </c>
      <c r="B786" s="30">
        <v>34</v>
      </c>
      <c r="C786" s="30" t="str">
        <f>VLOOKUP(B786,mas!B:C,2,FALSE)</f>
        <v>仁和診療所</v>
      </c>
      <c r="D786" s="67">
        <v>2019</v>
      </c>
      <c r="E786" s="66">
        <v>2</v>
      </c>
      <c r="F786" s="30" t="str">
        <f>VLOOKUP(E786,mas!G:H,2,FALSE)</f>
        <v>灯　油</v>
      </c>
      <c r="N786" s="30">
        <v>0.26700000000000002</v>
      </c>
      <c r="O786" s="30">
        <v>0.35499999999999998</v>
      </c>
      <c r="P786" s="30">
        <v>0.40500000000000003</v>
      </c>
      <c r="Q786" s="30">
        <v>0.40200000000000002</v>
      </c>
      <c r="R786" s="30">
        <v>0.437</v>
      </c>
      <c r="S786" s="114">
        <f t="shared" si="106"/>
        <v>1.8660000000000003</v>
      </c>
      <c r="T786" s="71"/>
    </row>
    <row r="787" spans="1:20" ht="13.5">
      <c r="A787" s="30">
        <f t="shared" si="94"/>
        <v>2019346</v>
      </c>
      <c r="B787" s="30">
        <v>34</v>
      </c>
      <c r="C787" s="30" t="str">
        <f>VLOOKUP(B787,mas!B:C,2,FALSE)</f>
        <v>仁和診療所</v>
      </c>
      <c r="D787" s="67">
        <v>2019</v>
      </c>
      <c r="E787" s="66">
        <v>6</v>
      </c>
      <c r="F787" s="30" t="str">
        <f>VLOOKUP(E787,mas!G:H,2,FALSE)</f>
        <v>都市ガス（13A）</v>
      </c>
      <c r="G787" s="30">
        <v>6.6000000000000003E-2</v>
      </c>
      <c r="H787" s="30">
        <v>2.1000000000000001E-2</v>
      </c>
      <c r="I787" s="30">
        <v>1.0999999999999999E-2</v>
      </c>
      <c r="J787" s="30">
        <v>7.0000000000000001E-3</v>
      </c>
      <c r="K787" s="30">
        <v>5.0000000000000001E-3</v>
      </c>
      <c r="L787" s="30">
        <v>5.0000000000000001E-3</v>
      </c>
      <c r="M787" s="30">
        <v>7.0000000000000001E-3</v>
      </c>
      <c r="N787" s="30">
        <v>0.02</v>
      </c>
      <c r="O787" s="30">
        <v>6.9000000000000006E-2</v>
      </c>
      <c r="P787" s="30">
        <v>8.8999999999999996E-2</v>
      </c>
      <c r="Q787" s="30">
        <v>0.08</v>
      </c>
      <c r="R787" s="30">
        <v>8.7999999999999995E-2</v>
      </c>
      <c r="S787" s="114">
        <f t="shared" si="106"/>
        <v>0.46800000000000008</v>
      </c>
      <c r="T787" s="71"/>
    </row>
    <row r="788" spans="1:20" ht="13.5">
      <c r="A788" s="30">
        <f t="shared" si="94"/>
        <v>2019347</v>
      </c>
      <c r="B788" s="30">
        <v>34</v>
      </c>
      <c r="C788" s="30" t="str">
        <f>VLOOKUP(B788,mas!B:C,2,FALSE)</f>
        <v>仁和診療所</v>
      </c>
      <c r="D788" s="67">
        <v>2019</v>
      </c>
      <c r="E788" s="66">
        <v>7</v>
      </c>
      <c r="F788" s="30" t="str">
        <f>VLOOKUP(E788,mas!G:H,2,FALSE)</f>
        <v>電　力</v>
      </c>
      <c r="G788" s="30">
        <v>8.85</v>
      </c>
      <c r="H788" s="30">
        <v>5.9820000000000002</v>
      </c>
      <c r="I788" s="30">
        <v>7.5119999999999996</v>
      </c>
      <c r="J788" s="30">
        <v>4.4029999999999996</v>
      </c>
      <c r="K788" s="30">
        <v>11.539</v>
      </c>
      <c r="L788" s="30">
        <v>10.092000000000001</v>
      </c>
      <c r="M788" s="30">
        <v>7.6950000000000003</v>
      </c>
      <c r="N788" s="30">
        <v>7.2220000000000004</v>
      </c>
      <c r="O788" s="30">
        <v>9.1910000000000007</v>
      </c>
      <c r="P788" s="30">
        <v>8.93</v>
      </c>
      <c r="Q788" s="30">
        <v>10.618</v>
      </c>
      <c r="R788" s="30">
        <v>8.6880000000000006</v>
      </c>
      <c r="S788" s="114">
        <f t="shared" si="106"/>
        <v>100.72199999999999</v>
      </c>
      <c r="T788" s="71"/>
    </row>
    <row r="789" spans="1:20" ht="13.5">
      <c r="A789" s="30">
        <f t="shared" si="94"/>
        <v>2019361</v>
      </c>
      <c r="B789" s="30">
        <v>36</v>
      </c>
      <c r="C789" s="30" t="str">
        <f>VLOOKUP(B789,mas!B:C,2,FALSE)</f>
        <v>上京鍼灸</v>
      </c>
      <c r="D789" s="67">
        <v>2019</v>
      </c>
      <c r="E789" s="66">
        <v>1</v>
      </c>
      <c r="F789" s="30" t="str">
        <f>VLOOKUP(E789,mas!G:H,2,FALSE)</f>
        <v>揮発油（ガソリン）</v>
      </c>
      <c r="G789" s="30">
        <v>0.18</v>
      </c>
      <c r="H789" s="30">
        <v>0.16400000000000001</v>
      </c>
      <c r="I789" s="30">
        <v>0.189</v>
      </c>
      <c r="J789" s="30">
        <v>0.22900000000000001</v>
      </c>
      <c r="K789" s="30">
        <v>0.19500000000000001</v>
      </c>
      <c r="L789" s="30">
        <v>0.151</v>
      </c>
      <c r="M789" s="30">
        <v>0.188</v>
      </c>
      <c r="N789" s="30">
        <v>0.156</v>
      </c>
      <c r="O789" s="30">
        <v>0.17399999999999999</v>
      </c>
      <c r="P789" s="30">
        <v>0.156</v>
      </c>
      <c r="Q789" s="30">
        <v>0.16700000000000001</v>
      </c>
      <c r="R789" s="30">
        <v>0.156</v>
      </c>
      <c r="S789" s="114">
        <f t="shared" si="106"/>
        <v>2.1049999999999995</v>
      </c>
      <c r="T789" s="71"/>
    </row>
    <row r="790" spans="1:20" ht="13.5">
      <c r="A790" s="30">
        <f t="shared" si="94"/>
        <v>2019411</v>
      </c>
      <c r="B790" s="30">
        <v>41</v>
      </c>
      <c r="C790" s="30" t="str">
        <f>VLOOKUP(B790,mas!B:C,2,FALSE)</f>
        <v>総合ケアＳＴわかば</v>
      </c>
      <c r="D790" s="67">
        <v>2019</v>
      </c>
      <c r="E790" s="66">
        <v>1</v>
      </c>
      <c r="F790" s="30" t="str">
        <f>VLOOKUP(E790,mas!G:H,2,FALSE)</f>
        <v>揮発油（ガソリン）</v>
      </c>
      <c r="G790" s="30">
        <v>0.249</v>
      </c>
      <c r="H790" s="30">
        <v>0.27600000000000002</v>
      </c>
      <c r="I790" s="30">
        <v>0.252</v>
      </c>
      <c r="J790" s="30">
        <v>0.28399999999999997</v>
      </c>
      <c r="K790" s="30">
        <v>0.30399999999999999</v>
      </c>
      <c r="L790" s="30">
        <v>0.25600000000000001</v>
      </c>
      <c r="M790" s="30">
        <v>0.24099999999999999</v>
      </c>
      <c r="N790" s="30">
        <v>0.27600000000000002</v>
      </c>
      <c r="O790" s="30">
        <v>0.25600000000000001</v>
      </c>
      <c r="P790" s="30">
        <v>0.27500000000000002</v>
      </c>
      <c r="Q790" s="30">
        <v>0.30299999999999999</v>
      </c>
      <c r="R790" s="30">
        <v>0.247</v>
      </c>
      <c r="S790" s="114">
        <f t="shared" si="106"/>
        <v>3.2189999999999999</v>
      </c>
      <c r="T790" s="71"/>
    </row>
    <row r="791" spans="1:20" ht="13.5">
      <c r="A791" s="30">
        <f t="shared" si="94"/>
        <v>2019416</v>
      </c>
      <c r="B791" s="30">
        <v>41</v>
      </c>
      <c r="C791" s="30" t="str">
        <f>VLOOKUP(B791,mas!B:C,2,FALSE)</f>
        <v>総合ケアＳＴわかば</v>
      </c>
      <c r="D791" s="67">
        <v>2019</v>
      </c>
      <c r="E791" s="66">
        <v>6</v>
      </c>
      <c r="F791" s="30" t="str">
        <f>VLOOKUP(E791,mas!G:H,2,FALSE)</f>
        <v>都市ガス（13A）</v>
      </c>
      <c r="G791" s="30">
        <v>1.464</v>
      </c>
      <c r="H791" s="30">
        <v>0.84199999999999997</v>
      </c>
      <c r="I791" s="30">
        <v>0.65700000000000003</v>
      </c>
      <c r="J791" s="30">
        <v>0.61299999999999999</v>
      </c>
      <c r="K791" s="30">
        <v>0.41799999999999998</v>
      </c>
      <c r="L791" s="30">
        <v>0.53300000000000003</v>
      </c>
      <c r="M791" s="30">
        <v>0.84299999999999997</v>
      </c>
      <c r="N791" s="30">
        <v>1.123</v>
      </c>
      <c r="O791" s="30">
        <v>1.2370000000000001</v>
      </c>
      <c r="P791" s="30">
        <v>1.2849999999999999</v>
      </c>
      <c r="Q791" s="30">
        <v>1.3129999999999999</v>
      </c>
      <c r="R791" s="30">
        <v>1.228</v>
      </c>
      <c r="S791" s="114">
        <f t="shared" si="106"/>
        <v>11.556000000000001</v>
      </c>
      <c r="T791" s="71"/>
    </row>
    <row r="792" spans="1:20" ht="13.5">
      <c r="A792" s="30">
        <f t="shared" si="94"/>
        <v>2019417</v>
      </c>
      <c r="B792" s="30">
        <v>41</v>
      </c>
      <c r="C792" s="30" t="str">
        <f>VLOOKUP(B792,mas!B:C,2,FALSE)</f>
        <v>総合ケアＳＴわかば</v>
      </c>
      <c r="D792" s="67">
        <v>2019</v>
      </c>
      <c r="E792" s="66">
        <v>7</v>
      </c>
      <c r="F792" s="30" t="str">
        <f>VLOOKUP(E792,mas!G:H,2,FALSE)</f>
        <v>電　力</v>
      </c>
      <c r="G792" s="30">
        <v>5.7050000000000001</v>
      </c>
      <c r="H792" s="30">
        <v>5.2679999999999998</v>
      </c>
      <c r="I792" s="30">
        <v>6.41</v>
      </c>
      <c r="J792" s="30">
        <v>8.2590000000000003</v>
      </c>
      <c r="K792" s="30">
        <v>10.249000000000001</v>
      </c>
      <c r="L792" s="30">
        <v>7.7480000000000002</v>
      </c>
      <c r="M792" s="30">
        <v>5.58</v>
      </c>
      <c r="N792" s="30">
        <v>5.5030000000000001</v>
      </c>
      <c r="O792" s="30">
        <v>8.1479999999999997</v>
      </c>
      <c r="P792" s="30">
        <v>8.7279999999999998</v>
      </c>
      <c r="Q792" s="30">
        <v>8.3149999999999995</v>
      </c>
      <c r="R792" s="30">
        <v>7.0090000000000003</v>
      </c>
      <c r="S792" s="114">
        <f t="shared" si="106"/>
        <v>86.921999999999983</v>
      </c>
      <c r="T792" s="71"/>
    </row>
    <row r="793" spans="1:20" ht="13.5">
      <c r="A793" s="30">
        <f t="shared" si="94"/>
        <v>2019486</v>
      </c>
      <c r="B793" s="30">
        <v>48</v>
      </c>
      <c r="C793" s="30" t="str">
        <f>VLOOKUP(B793,mas!B:C,2,FALSE)</f>
        <v>咲あん上京</v>
      </c>
      <c r="D793" s="67">
        <v>2019</v>
      </c>
      <c r="E793" s="66">
        <v>6</v>
      </c>
      <c r="F793" s="30" t="str">
        <f>VLOOKUP(E793,mas!G:H,2,FALSE)</f>
        <v>都市ガス（13A）</v>
      </c>
      <c r="G793" s="30">
        <v>0.54500000000000004</v>
      </c>
      <c r="H793" s="30">
        <v>0.40200000000000002</v>
      </c>
      <c r="I793" s="30">
        <v>0.377</v>
      </c>
      <c r="J793" s="30">
        <v>0.38100000000000001</v>
      </c>
      <c r="K793" s="30">
        <v>0.35199999999999998</v>
      </c>
      <c r="L793" s="30">
        <v>0.38800000000000001</v>
      </c>
      <c r="M793" s="30">
        <v>0.52</v>
      </c>
      <c r="N793" s="30">
        <v>0.56299999999999994</v>
      </c>
      <c r="O793" s="30">
        <v>0.65900000000000003</v>
      </c>
      <c r="P793" s="30">
        <v>0.56699999999999995</v>
      </c>
      <c r="Q793" s="30">
        <v>0.56699999999999995</v>
      </c>
      <c r="R793" s="30">
        <v>0.59399999999999997</v>
      </c>
      <c r="S793" s="114">
        <f t="shared" si="106"/>
        <v>5.915</v>
      </c>
      <c r="T793" s="71"/>
    </row>
    <row r="794" spans="1:20" ht="13.5">
      <c r="A794" s="30">
        <f t="shared" si="94"/>
        <v>2019487</v>
      </c>
      <c r="B794" s="30">
        <v>48</v>
      </c>
      <c r="C794" s="30" t="str">
        <f>VLOOKUP(B794,mas!B:C,2,FALSE)</f>
        <v>咲あん上京</v>
      </c>
      <c r="D794" s="67">
        <v>2019</v>
      </c>
      <c r="E794" s="66">
        <v>7</v>
      </c>
      <c r="F794" s="30" t="str">
        <f>VLOOKUP(E794,mas!G:H,2,FALSE)</f>
        <v>電　力</v>
      </c>
      <c r="G794" s="30">
        <v>12.167999999999999</v>
      </c>
      <c r="H794" s="30">
        <v>10.148999999999999</v>
      </c>
      <c r="I794" s="30">
        <v>10.645</v>
      </c>
      <c r="J794" s="30">
        <v>12.798999999999999</v>
      </c>
      <c r="K794" s="30">
        <v>15.997</v>
      </c>
      <c r="L794" s="30">
        <v>12.627000000000001</v>
      </c>
      <c r="M794" s="30">
        <v>10.554</v>
      </c>
      <c r="N794" s="30">
        <v>12.191000000000001</v>
      </c>
      <c r="O794" s="30">
        <v>17.588999999999999</v>
      </c>
      <c r="P794" s="30">
        <v>18.565999999999999</v>
      </c>
      <c r="Q794" s="30">
        <v>17.951000000000001</v>
      </c>
      <c r="R794" s="30">
        <v>15.898</v>
      </c>
      <c r="S794" s="114">
        <f t="shared" si="106"/>
        <v>167.13399999999999</v>
      </c>
      <c r="T794" s="71"/>
    </row>
    <row r="795" spans="1:20" ht="13.5">
      <c r="A795" s="30">
        <f t="shared" si="94"/>
        <v>2019501</v>
      </c>
      <c r="B795" s="30">
        <v>50</v>
      </c>
      <c r="C795" s="30" t="str">
        <f>VLOOKUP(B795,mas!B:C,2,FALSE)</f>
        <v>吉祥院病院</v>
      </c>
      <c r="D795" s="67">
        <v>2019</v>
      </c>
      <c r="E795" s="66">
        <v>1</v>
      </c>
      <c r="F795" s="30" t="str">
        <f>VLOOKUP(E795,mas!G:H,2,FALSE)</f>
        <v>揮発油（ガソリン）</v>
      </c>
      <c r="G795" s="30">
        <v>0.61</v>
      </c>
      <c r="H795" s="30">
        <v>0.6</v>
      </c>
      <c r="I795" s="30">
        <v>0.63</v>
      </c>
      <c r="J795" s="30">
        <v>0.69</v>
      </c>
      <c r="K795" s="30">
        <v>0.69</v>
      </c>
      <c r="L795" s="30">
        <v>0.67</v>
      </c>
      <c r="M795" s="30">
        <v>0.68</v>
      </c>
      <c r="N795" s="30">
        <v>0.67</v>
      </c>
      <c r="O795" s="30">
        <v>0.65</v>
      </c>
      <c r="P795" s="30">
        <v>0.64</v>
      </c>
      <c r="Q795" s="30">
        <v>0.65</v>
      </c>
      <c r="R795" s="30">
        <v>0.68</v>
      </c>
      <c r="S795" s="114">
        <f t="shared" si="106"/>
        <v>7.8599999999999994</v>
      </c>
      <c r="T795" s="71"/>
    </row>
    <row r="796" spans="1:20" ht="13.5">
      <c r="A796" s="30">
        <f t="shared" ref="A796:A859" si="107">D796*1000+B796*10+E796</f>
        <v>2019506</v>
      </c>
      <c r="B796" s="30">
        <v>50</v>
      </c>
      <c r="C796" s="30" t="str">
        <f>VLOOKUP(B796,mas!B:C,2,FALSE)</f>
        <v>吉祥院病院</v>
      </c>
      <c r="D796" s="67">
        <v>2019</v>
      </c>
      <c r="E796" s="66">
        <v>6</v>
      </c>
      <c r="F796" s="30" t="str">
        <f>VLOOKUP(E796,mas!G:H,2,FALSE)</f>
        <v>都市ガス（13A）</v>
      </c>
      <c r="G796" s="30">
        <v>3.3210000000000002</v>
      </c>
      <c r="H796" s="30">
        <v>3.12</v>
      </c>
      <c r="I796" s="30">
        <v>3.1160000000000001</v>
      </c>
      <c r="J796" s="30">
        <v>4.3150000000000004</v>
      </c>
      <c r="K796" s="30">
        <v>7.81</v>
      </c>
      <c r="L796" s="30">
        <v>7.2149999999999999</v>
      </c>
      <c r="M796" s="30">
        <v>3.915</v>
      </c>
      <c r="N796" s="30">
        <v>3.2559999999999998</v>
      </c>
      <c r="O796" s="30">
        <v>3.552</v>
      </c>
      <c r="P796" s="30">
        <v>4.3150000000000004</v>
      </c>
      <c r="Q796" s="30">
        <v>4.3289999999999997</v>
      </c>
      <c r="R796" s="30">
        <v>4.3959999999999999</v>
      </c>
      <c r="S796" s="114">
        <f t="shared" si="106"/>
        <v>52.66</v>
      </c>
      <c r="T796" s="71"/>
    </row>
    <row r="797" spans="1:20" ht="13.5">
      <c r="A797" s="30">
        <f t="shared" si="107"/>
        <v>2019507</v>
      </c>
      <c r="B797" s="30">
        <v>50</v>
      </c>
      <c r="C797" s="30" t="str">
        <f>VLOOKUP(B797,mas!B:C,2,FALSE)</f>
        <v>吉祥院病院</v>
      </c>
      <c r="D797" s="67">
        <v>2019</v>
      </c>
      <c r="E797" s="66">
        <v>7</v>
      </c>
      <c r="F797" s="30" t="str">
        <f>VLOOKUP(E797,mas!G:H,2,FALSE)</f>
        <v>電　力</v>
      </c>
      <c r="G797" s="30">
        <v>25.87</v>
      </c>
      <c r="H797" s="30">
        <v>24.6</v>
      </c>
      <c r="I797" s="30">
        <v>22.53</v>
      </c>
      <c r="J797" s="30">
        <v>26.917000000000002</v>
      </c>
      <c r="K797" s="30">
        <v>29.96</v>
      </c>
      <c r="L797" s="30">
        <v>31.295999999999999</v>
      </c>
      <c r="M797" s="30">
        <v>30.154</v>
      </c>
      <c r="N797" s="30">
        <v>28.651</v>
      </c>
      <c r="O797" s="30">
        <v>27.63</v>
      </c>
      <c r="P797" s="30">
        <v>26.981000000000002</v>
      </c>
      <c r="Q797" s="30">
        <v>27.638999999999999</v>
      </c>
      <c r="R797" s="30">
        <v>28.992000000000001</v>
      </c>
      <c r="S797" s="114">
        <f t="shared" si="106"/>
        <v>331.22</v>
      </c>
      <c r="T797" s="71"/>
    </row>
    <row r="798" spans="1:20" ht="13.5">
      <c r="A798" s="30">
        <f t="shared" si="107"/>
        <v>2019536</v>
      </c>
      <c r="B798" s="30">
        <v>53</v>
      </c>
      <c r="C798" s="30" t="str">
        <f>VLOOKUP(B798,mas!B:C,2,FALSE)</f>
        <v>吉祥院こども診療所</v>
      </c>
      <c r="D798" s="67">
        <v>2019</v>
      </c>
      <c r="E798" s="66">
        <v>6</v>
      </c>
      <c r="F798" s="30" t="str">
        <f>VLOOKUP(E798,mas!G:H,2,FALSE)</f>
        <v>都市ガス（13A）</v>
      </c>
      <c r="G798" s="30">
        <v>8.0000000000000002E-3</v>
      </c>
      <c r="H798" s="30">
        <v>8.0000000000000002E-3</v>
      </c>
      <c r="I798" s="30">
        <v>0</v>
      </c>
      <c r="J798" s="30">
        <v>0</v>
      </c>
      <c r="K798" s="30">
        <v>0</v>
      </c>
      <c r="L798" s="30">
        <v>0</v>
      </c>
      <c r="M798" s="30">
        <v>0</v>
      </c>
      <c r="N798" s="30">
        <v>1.2E-2</v>
      </c>
      <c r="O798" s="30">
        <v>3.4000000000000002E-2</v>
      </c>
      <c r="P798" s="30">
        <v>4.1999999999999997E-3</v>
      </c>
      <c r="Q798" s="30">
        <v>4.3E-3</v>
      </c>
      <c r="R798" s="30">
        <v>4.1000000000000003E-3</v>
      </c>
      <c r="S798" s="114">
        <f t="shared" si="106"/>
        <v>7.46E-2</v>
      </c>
      <c r="T798" s="71"/>
    </row>
    <row r="799" spans="1:20" ht="13.5">
      <c r="A799" s="30">
        <f t="shared" si="107"/>
        <v>2019537</v>
      </c>
      <c r="B799" s="30">
        <v>53</v>
      </c>
      <c r="C799" s="30" t="str">
        <f>VLOOKUP(B799,mas!B:C,2,FALSE)</f>
        <v>吉祥院こども診療所</v>
      </c>
      <c r="D799" s="67">
        <v>2019</v>
      </c>
      <c r="E799" s="66">
        <v>7</v>
      </c>
      <c r="F799" s="30" t="str">
        <f>VLOOKUP(E799,mas!G:H,2,FALSE)</f>
        <v>電　力</v>
      </c>
      <c r="G799" s="30">
        <v>1.5620000000000001</v>
      </c>
      <c r="H799" s="30">
        <v>1.302</v>
      </c>
      <c r="I799" s="30">
        <v>1.3720000000000001</v>
      </c>
      <c r="J799" s="30">
        <v>1.2829999999999999</v>
      </c>
      <c r="K799" s="30">
        <v>1.4139999999999999</v>
      </c>
      <c r="L799" s="30">
        <v>1.256</v>
      </c>
      <c r="M799" s="30">
        <v>1.3560000000000001</v>
      </c>
      <c r="N799" s="30">
        <v>1.359</v>
      </c>
      <c r="O799" s="30">
        <v>1.456</v>
      </c>
      <c r="P799" s="30">
        <v>1.653</v>
      </c>
      <c r="Q799" s="30">
        <v>1.556</v>
      </c>
      <c r="R799" s="30">
        <v>1.458</v>
      </c>
      <c r="S799" s="114">
        <f t="shared" si="106"/>
        <v>17.026999999999997</v>
      </c>
      <c r="T799" s="71"/>
    </row>
    <row r="800" spans="1:20" ht="13.5">
      <c r="A800" s="30">
        <f t="shared" si="107"/>
        <v>2019541</v>
      </c>
      <c r="B800" s="30">
        <v>54</v>
      </c>
      <c r="C800" s="30" t="str">
        <f>VLOOKUP(B800,mas!B:C,2,FALSE)</f>
        <v>久世診療所</v>
      </c>
      <c r="D800" s="67">
        <v>2019</v>
      </c>
      <c r="E800" s="66">
        <v>1</v>
      </c>
      <c r="F800" s="30" t="str">
        <f>VLOOKUP(E800,mas!G:H,2,FALSE)</f>
        <v>揮発油（ガソリン）</v>
      </c>
      <c r="G800" s="30">
        <v>1.9699999999999999E-2</v>
      </c>
      <c r="H800" s="30">
        <v>2.87E-2</v>
      </c>
      <c r="I800" s="30">
        <v>3.3500000000000002E-2</v>
      </c>
      <c r="J800" s="30">
        <v>5.6399999999999999E-2</v>
      </c>
      <c r="K800" s="30">
        <v>6.2E-2</v>
      </c>
      <c r="L800" s="30">
        <v>4.3799999999999999E-2</v>
      </c>
      <c r="M800" s="30">
        <v>4.5999999999999999E-2</v>
      </c>
      <c r="N800" s="30">
        <v>1.35E-2</v>
      </c>
      <c r="O800" s="30">
        <v>5.57E-2</v>
      </c>
      <c r="P800" s="30">
        <v>0</v>
      </c>
      <c r="Q800" s="30">
        <v>0.04</v>
      </c>
      <c r="R800" s="30">
        <v>3.3000000000000002E-2</v>
      </c>
      <c r="S800" s="114">
        <f t="shared" si="106"/>
        <v>0.43230000000000002</v>
      </c>
      <c r="T800" s="71"/>
    </row>
    <row r="801" spans="1:20" ht="13.5">
      <c r="A801" s="30">
        <f t="shared" si="107"/>
        <v>2019542</v>
      </c>
      <c r="B801" s="30">
        <v>54</v>
      </c>
      <c r="C801" s="30" t="str">
        <f>VLOOKUP(B801,mas!B:C,2,FALSE)</f>
        <v>久世診療所</v>
      </c>
      <c r="D801" s="67">
        <v>2019</v>
      </c>
      <c r="E801" s="66">
        <v>2</v>
      </c>
      <c r="F801" s="30" t="str">
        <f>VLOOKUP(E801,mas!G:H,2,FALSE)</f>
        <v>灯　油</v>
      </c>
      <c r="G801" s="30">
        <v>0</v>
      </c>
      <c r="H801" s="30">
        <v>0</v>
      </c>
      <c r="I801" s="30">
        <v>0</v>
      </c>
      <c r="J801" s="30">
        <v>0</v>
      </c>
      <c r="K801" s="30">
        <v>0</v>
      </c>
      <c r="L801" s="30">
        <v>0</v>
      </c>
      <c r="M801" s="30">
        <v>0</v>
      </c>
      <c r="N801" s="30">
        <v>0</v>
      </c>
      <c r="O801" s="30">
        <v>3.7999999999999999E-2</v>
      </c>
      <c r="P801" s="30">
        <v>0</v>
      </c>
      <c r="Q801" s="30">
        <v>3.6499999999999998E-2</v>
      </c>
      <c r="R801" s="30">
        <v>0.02</v>
      </c>
      <c r="S801" s="114">
        <f t="shared" si="106"/>
        <v>9.4500000000000001E-2</v>
      </c>
      <c r="T801" s="71"/>
    </row>
    <row r="802" spans="1:20" ht="13.5">
      <c r="A802" s="30">
        <f t="shared" si="107"/>
        <v>2019546</v>
      </c>
      <c r="B802" s="30">
        <v>54</v>
      </c>
      <c r="C802" s="30" t="str">
        <f>VLOOKUP(B802,mas!B:C,2,FALSE)</f>
        <v>久世診療所</v>
      </c>
      <c r="D802" s="67">
        <v>2019</v>
      </c>
      <c r="E802" s="66">
        <v>6</v>
      </c>
      <c r="F802" s="30" t="str">
        <f>VLOOKUP(E802,mas!G:H,2,FALSE)</f>
        <v>都市ガス（13A）</v>
      </c>
      <c r="G802" s="30">
        <v>5.6000000000000001E-2</v>
      </c>
      <c r="H802" s="30">
        <v>3.5999999999999997E-2</v>
      </c>
      <c r="I802" s="30">
        <v>5.0000000000000001E-3</v>
      </c>
      <c r="J802" s="30">
        <v>3.0000000000000001E-3</v>
      </c>
      <c r="K802" s="30">
        <v>2E-3</v>
      </c>
      <c r="L802" s="30">
        <v>2E-3</v>
      </c>
      <c r="M802" s="30">
        <v>2E-3</v>
      </c>
      <c r="N802" s="30">
        <v>1.2E-2</v>
      </c>
      <c r="O802" s="30">
        <v>7.2999999999999995E-2</v>
      </c>
      <c r="P802" s="30">
        <v>0.10100000000000001</v>
      </c>
      <c r="Q802" s="30">
        <v>0.11</v>
      </c>
      <c r="R802" s="30">
        <v>0.106</v>
      </c>
      <c r="S802" s="114">
        <f t="shared" si="106"/>
        <v>0.50800000000000001</v>
      </c>
      <c r="T802" s="71"/>
    </row>
    <row r="803" spans="1:20" ht="13.5">
      <c r="A803" s="30">
        <f t="shared" si="107"/>
        <v>2019547</v>
      </c>
      <c r="B803" s="30">
        <v>54</v>
      </c>
      <c r="C803" s="30" t="str">
        <f>VLOOKUP(B803,mas!B:C,2,FALSE)</f>
        <v>久世診療所</v>
      </c>
      <c r="D803" s="67">
        <v>2019</v>
      </c>
      <c r="E803" s="66">
        <v>7</v>
      </c>
      <c r="F803" s="30" t="str">
        <f>VLOOKUP(E803,mas!G:H,2,FALSE)</f>
        <v>電　力</v>
      </c>
      <c r="G803" s="30">
        <v>3.8620000000000001</v>
      </c>
      <c r="H803" s="30">
        <v>2.46</v>
      </c>
      <c r="I803" s="30">
        <v>2.335</v>
      </c>
      <c r="J803" s="30">
        <v>2.9279999999999999</v>
      </c>
      <c r="K803" s="30">
        <v>4.0750000000000002</v>
      </c>
      <c r="L803" s="30">
        <v>4.8499999999999996</v>
      </c>
      <c r="M803" s="30">
        <v>3.5720000000000001</v>
      </c>
      <c r="N803" s="30">
        <v>2.1749999999999998</v>
      </c>
      <c r="O803" s="30">
        <v>3.03</v>
      </c>
      <c r="P803" s="30">
        <v>3.9729999999999999</v>
      </c>
      <c r="Q803" s="30">
        <v>4.4690000000000003</v>
      </c>
      <c r="R803" s="30">
        <v>4.0049999999999999</v>
      </c>
      <c r="S803" s="114">
        <f t="shared" si="106"/>
        <v>41.734000000000002</v>
      </c>
      <c r="T803" s="71"/>
    </row>
    <row r="804" spans="1:20" ht="13.5">
      <c r="A804" s="30">
        <f t="shared" si="107"/>
        <v>2019551</v>
      </c>
      <c r="B804" s="30">
        <v>55</v>
      </c>
      <c r="C804" s="30" t="str">
        <f>VLOOKUP(B804,mas!B:C,2,FALSE)</f>
        <v>九条診療所</v>
      </c>
      <c r="D804" s="67">
        <v>2019</v>
      </c>
      <c r="E804" s="66">
        <v>1</v>
      </c>
      <c r="F804" s="30" t="str">
        <f>VLOOKUP(E804,mas!G:H,2,FALSE)</f>
        <v>揮発油（ガソリン）</v>
      </c>
      <c r="G804" s="30">
        <v>0.114</v>
      </c>
      <c r="H804" s="30">
        <v>2.3E-2</v>
      </c>
      <c r="I804" s="30">
        <v>0.107</v>
      </c>
      <c r="J804" s="30">
        <v>0.121</v>
      </c>
      <c r="K804" s="30">
        <v>0.122</v>
      </c>
      <c r="L804" s="30">
        <v>0.13200000000000001</v>
      </c>
      <c r="M804" s="30">
        <v>8.6999999999999994E-2</v>
      </c>
      <c r="N804" s="30">
        <v>8.4000000000000005E-2</v>
      </c>
      <c r="O804" s="30">
        <v>0.13100000000000001</v>
      </c>
      <c r="P804" s="30">
        <v>6.6000000000000003E-2</v>
      </c>
      <c r="Q804" s="30">
        <v>8.3000000000000004E-2</v>
      </c>
      <c r="R804" s="30">
        <v>8.8999999999999996E-2</v>
      </c>
      <c r="S804" s="114">
        <f t="shared" si="106"/>
        <v>1.1589999999999998</v>
      </c>
      <c r="T804" s="71"/>
    </row>
    <row r="805" spans="1:20" ht="13.5">
      <c r="A805" s="30">
        <f t="shared" si="107"/>
        <v>2019556</v>
      </c>
      <c r="B805" s="30">
        <v>55</v>
      </c>
      <c r="C805" s="30" t="str">
        <f>VLOOKUP(B805,mas!B:C,2,FALSE)</f>
        <v>九条診療所</v>
      </c>
      <c r="D805" s="67">
        <v>2019</v>
      </c>
      <c r="E805" s="66">
        <v>6</v>
      </c>
      <c r="F805" s="30" t="str">
        <f>VLOOKUP(E805,mas!G:H,2,FALSE)</f>
        <v>都市ガス（13A）</v>
      </c>
      <c r="G805" s="30">
        <v>0.69799999999999995</v>
      </c>
      <c r="H805" s="30">
        <v>0.246</v>
      </c>
      <c r="I805" s="30">
        <v>0.66600000000000004</v>
      </c>
      <c r="J805" s="30">
        <v>0.85899999999999999</v>
      </c>
      <c r="K805" s="30">
        <v>1.4</v>
      </c>
      <c r="L805" s="30">
        <v>1.1830000000000001</v>
      </c>
      <c r="M805" s="30">
        <v>0.59299999999999997</v>
      </c>
      <c r="N805" s="30">
        <v>0.35399999999999998</v>
      </c>
      <c r="O805" s="30">
        <v>0.97799999999999998</v>
      </c>
      <c r="P805" s="30">
        <v>1.29</v>
      </c>
      <c r="Q805" s="30">
        <v>1.468</v>
      </c>
      <c r="R805" s="30">
        <v>1.107</v>
      </c>
      <c r="S805" s="114">
        <f t="shared" si="106"/>
        <v>10.841999999999999</v>
      </c>
      <c r="T805" s="71"/>
    </row>
    <row r="806" spans="1:20" ht="13.5">
      <c r="A806" s="30">
        <f t="shared" si="107"/>
        <v>2019557</v>
      </c>
      <c r="B806" s="30">
        <v>55</v>
      </c>
      <c r="C806" s="30" t="str">
        <f>VLOOKUP(B806,mas!B:C,2,FALSE)</f>
        <v>九条診療所</v>
      </c>
      <c r="D806" s="67">
        <v>2019</v>
      </c>
      <c r="E806" s="66">
        <v>7</v>
      </c>
      <c r="F806" s="30" t="str">
        <f>VLOOKUP(E806,mas!G:H,2,FALSE)</f>
        <v>電　力</v>
      </c>
      <c r="G806" s="30">
        <v>5.8129999999999997</v>
      </c>
      <c r="H806" s="30">
        <v>5.5890000000000004</v>
      </c>
      <c r="I806" s="30">
        <v>5.8049999999999997</v>
      </c>
      <c r="J806" s="30">
        <v>6.2850000000000001</v>
      </c>
      <c r="K806" s="30">
        <v>6.1390000000000002</v>
      </c>
      <c r="L806" s="30">
        <v>5.6829999999999998</v>
      </c>
      <c r="M806" s="30">
        <v>5.633</v>
      </c>
      <c r="N806" s="30">
        <v>5.6890000000000001</v>
      </c>
      <c r="O806" s="30">
        <v>6.2130000000000001</v>
      </c>
      <c r="P806" s="30">
        <v>6.1929999999999996</v>
      </c>
      <c r="Q806" s="30">
        <v>5.9989999999999997</v>
      </c>
      <c r="R806" s="30">
        <v>6.2069999999999999</v>
      </c>
      <c r="S806" s="114">
        <f t="shared" si="106"/>
        <v>71.24799999999999</v>
      </c>
      <c r="T806" s="71"/>
    </row>
    <row r="807" spans="1:20" ht="13.5">
      <c r="A807" s="30">
        <f t="shared" si="107"/>
        <v>2019561</v>
      </c>
      <c r="B807" s="30">
        <v>56</v>
      </c>
      <c r="C807" s="30" t="str">
        <f>VLOOKUP(B807,mas!B:C,2,FALSE)</f>
        <v>あらぐさデイサービス</v>
      </c>
      <c r="D807" s="67">
        <v>2019</v>
      </c>
      <c r="E807" s="66">
        <v>1</v>
      </c>
      <c r="F807" s="30" t="str">
        <f>VLOOKUP(E807,mas!G:H,2,FALSE)</f>
        <v>揮発油（ガソリン）</v>
      </c>
      <c r="G807" s="30">
        <v>0.32100000000000001</v>
      </c>
      <c r="H807" s="30">
        <v>0.35</v>
      </c>
      <c r="I807" s="30">
        <v>0.36199999999999999</v>
      </c>
      <c r="J807" s="30">
        <v>0.38200000000000001</v>
      </c>
      <c r="K807" s="30">
        <v>0.38300000000000001</v>
      </c>
      <c r="L807" s="30">
        <v>0.36899999999999999</v>
      </c>
      <c r="M807" s="30">
        <v>0.33</v>
      </c>
      <c r="N807" s="30">
        <v>0.30199999999999999</v>
      </c>
      <c r="O807" s="30">
        <v>0.318</v>
      </c>
      <c r="P807" s="30">
        <v>0.311</v>
      </c>
      <c r="Q807" s="30">
        <v>0.313</v>
      </c>
      <c r="R807" s="30">
        <v>0.32600000000000001</v>
      </c>
      <c r="S807" s="114">
        <f t="shared" si="106"/>
        <v>4.0670000000000002</v>
      </c>
      <c r="T807" s="71"/>
    </row>
    <row r="808" spans="1:20" ht="13.5">
      <c r="A808" s="30">
        <f t="shared" si="107"/>
        <v>2019566</v>
      </c>
      <c r="B808" s="30">
        <v>56</v>
      </c>
      <c r="C808" s="30" t="str">
        <f>VLOOKUP(B808,mas!B:C,2,FALSE)</f>
        <v>あらぐさデイサービス</v>
      </c>
      <c r="D808" s="67">
        <v>2019</v>
      </c>
      <c r="E808" s="66">
        <v>6</v>
      </c>
      <c r="F808" s="30" t="str">
        <f>VLOOKUP(E808,mas!G:H,2,FALSE)</f>
        <v>都市ガス（13A）</v>
      </c>
      <c r="G808" s="30">
        <v>0.68100000000000005</v>
      </c>
      <c r="H808" s="30">
        <v>0.68</v>
      </c>
      <c r="I808" s="30">
        <v>0.69</v>
      </c>
      <c r="J808" s="30">
        <v>0.60599999999999998</v>
      </c>
      <c r="K808" s="30">
        <v>0.59699999999999998</v>
      </c>
      <c r="L808" s="30">
        <v>0.59299999999999997</v>
      </c>
      <c r="M808" s="30">
        <v>0.51200000000000001</v>
      </c>
      <c r="N808" s="30">
        <v>0.52300000000000002</v>
      </c>
      <c r="O808" s="30">
        <v>0.56100000000000005</v>
      </c>
      <c r="P808" s="30">
        <v>0.57499999999999996</v>
      </c>
      <c r="Q808" s="30">
        <v>0.59399999999999997</v>
      </c>
      <c r="R808" s="30">
        <v>0.58199999999999996</v>
      </c>
      <c r="S808" s="114">
        <f t="shared" si="106"/>
        <v>7.194</v>
      </c>
      <c r="T808" s="71"/>
    </row>
    <row r="809" spans="1:20" ht="13.5">
      <c r="A809" s="30">
        <f t="shared" si="107"/>
        <v>2019567</v>
      </c>
      <c r="B809" s="30">
        <v>56</v>
      </c>
      <c r="C809" s="30" t="str">
        <f>VLOOKUP(B809,mas!B:C,2,FALSE)</f>
        <v>あらぐさデイサービス</v>
      </c>
      <c r="D809" s="67">
        <v>2019</v>
      </c>
      <c r="E809" s="66">
        <v>7</v>
      </c>
      <c r="F809" s="30" t="str">
        <f>VLOOKUP(E809,mas!G:H,2,FALSE)</f>
        <v>電　力</v>
      </c>
      <c r="G809" s="30">
        <v>1.2529999999999999</v>
      </c>
      <c r="H809" s="30">
        <v>1.26</v>
      </c>
      <c r="I809" s="30">
        <v>1.2889999999999999</v>
      </c>
      <c r="J809" s="30">
        <v>1.29</v>
      </c>
      <c r="K809" s="30">
        <v>1.2869999999999999</v>
      </c>
      <c r="L809" s="30">
        <v>1.1919999999999999</v>
      </c>
      <c r="M809" s="30">
        <v>1.165</v>
      </c>
      <c r="N809" s="30">
        <v>1.169</v>
      </c>
      <c r="O809" s="30">
        <v>1.54</v>
      </c>
      <c r="P809" s="30">
        <v>1.536</v>
      </c>
      <c r="Q809" s="30">
        <v>1.361</v>
      </c>
      <c r="R809" s="30">
        <v>1.3520000000000001</v>
      </c>
      <c r="S809" s="114">
        <f t="shared" si="106"/>
        <v>15.694000000000001</v>
      </c>
      <c r="T809" s="71"/>
    </row>
    <row r="810" spans="1:20" ht="13.5">
      <c r="A810" s="30">
        <f t="shared" si="107"/>
        <v>2019571</v>
      </c>
      <c r="B810" s="30">
        <v>57</v>
      </c>
      <c r="C810" s="30" t="e">
        <f>VLOOKUP(B810,mas!B:C,2,FALSE)</f>
        <v>#N/A</v>
      </c>
      <c r="D810" s="67">
        <v>2019</v>
      </c>
      <c r="E810" s="66">
        <v>1</v>
      </c>
      <c r="F810" s="30" t="str">
        <f>VLOOKUP(E810,mas!G:H,2,FALSE)</f>
        <v>揮発油（ガソリン）</v>
      </c>
      <c r="G810" s="30">
        <v>0.01</v>
      </c>
      <c r="H810" s="30">
        <v>1.0999999999999999E-2</v>
      </c>
      <c r="I810" s="30">
        <v>0.01</v>
      </c>
      <c r="J810" s="30">
        <v>1.0999999999999999E-2</v>
      </c>
      <c r="K810" s="30">
        <v>1.2999999999999999E-2</v>
      </c>
      <c r="L810" s="30">
        <v>0.01</v>
      </c>
      <c r="M810" s="30">
        <v>0.01</v>
      </c>
      <c r="N810" s="30">
        <v>1.2E-2</v>
      </c>
      <c r="O810" s="30">
        <v>0</v>
      </c>
      <c r="P810" s="30">
        <v>0</v>
      </c>
      <c r="Q810" s="30">
        <v>0</v>
      </c>
      <c r="R810" s="30">
        <v>0</v>
      </c>
      <c r="S810" s="114">
        <f t="shared" si="106"/>
        <v>8.699999999999998E-2</v>
      </c>
      <c r="T810" s="71"/>
    </row>
    <row r="811" spans="1:20" ht="13.5">
      <c r="A811" s="30">
        <f t="shared" si="107"/>
        <v>2019576</v>
      </c>
      <c r="B811" s="30">
        <v>57</v>
      </c>
      <c r="C811" s="30" t="e">
        <f>VLOOKUP(B811,mas!B:C,2,FALSE)</f>
        <v>#N/A</v>
      </c>
      <c r="D811" s="67">
        <v>2019</v>
      </c>
      <c r="E811" s="66">
        <v>6</v>
      </c>
      <c r="F811" s="30" t="str">
        <f>VLOOKUP(E811,mas!G:H,2,FALSE)</f>
        <v>都市ガス（13A）</v>
      </c>
      <c r="G811" s="30">
        <v>2.1999999999999999E-2</v>
      </c>
      <c r="H811" s="30">
        <v>1.7999999999999999E-2</v>
      </c>
      <c r="I811" s="30">
        <v>1.2E-2</v>
      </c>
      <c r="J811" s="30">
        <v>1.2E-2</v>
      </c>
      <c r="K811" s="30">
        <v>1.2E-2</v>
      </c>
      <c r="L811" s="30">
        <v>0.01</v>
      </c>
      <c r="M811" s="30">
        <v>1.2E-2</v>
      </c>
      <c r="N811" s="30">
        <v>0.01</v>
      </c>
      <c r="O811" s="30">
        <v>0</v>
      </c>
      <c r="P811" s="30">
        <v>0</v>
      </c>
      <c r="Q811" s="30">
        <v>0</v>
      </c>
      <c r="R811" s="30">
        <v>0</v>
      </c>
      <c r="S811" s="114">
        <f t="shared" si="106"/>
        <v>0.10799999999999997</v>
      </c>
      <c r="T811" s="71"/>
    </row>
    <row r="812" spans="1:20" ht="13.5">
      <c r="A812" s="30">
        <f t="shared" si="107"/>
        <v>2019577</v>
      </c>
      <c r="B812" s="30">
        <v>57</v>
      </c>
      <c r="C812" s="30" t="e">
        <f>VLOOKUP(B812,mas!B:C,2,FALSE)</f>
        <v>#N/A</v>
      </c>
      <c r="D812" s="67">
        <v>2019</v>
      </c>
      <c r="E812" s="66">
        <v>7</v>
      </c>
      <c r="F812" s="30" t="str">
        <f>VLOOKUP(E812,mas!G:H,2,FALSE)</f>
        <v>電　力</v>
      </c>
      <c r="G812" s="30">
        <v>0.38</v>
      </c>
      <c r="H812" s="30">
        <v>0.38</v>
      </c>
      <c r="I812" s="30">
        <v>0.15</v>
      </c>
      <c r="J812" s="30">
        <v>0.16</v>
      </c>
      <c r="K812" s="30">
        <v>0.24</v>
      </c>
      <c r="L812" s="30">
        <v>0.25600000000000001</v>
      </c>
      <c r="M812" s="30">
        <v>0.21</v>
      </c>
      <c r="N812" s="30">
        <v>0.152</v>
      </c>
      <c r="O812" s="30">
        <v>0.1</v>
      </c>
      <c r="P812" s="30">
        <v>0</v>
      </c>
      <c r="Q812" s="30">
        <v>0</v>
      </c>
      <c r="R812" s="30">
        <v>0</v>
      </c>
      <c r="S812" s="114">
        <f t="shared" si="106"/>
        <v>2.028</v>
      </c>
      <c r="T812" s="71"/>
    </row>
    <row r="813" spans="1:20" ht="13.5">
      <c r="A813" s="30">
        <f t="shared" si="107"/>
        <v>2019701</v>
      </c>
      <c r="B813" s="30">
        <v>70</v>
      </c>
      <c r="C813" s="30" t="str">
        <f>VLOOKUP(B813,mas!B:C,2,FALSE)</f>
        <v>京都協立病院</v>
      </c>
      <c r="D813" s="67">
        <v>2019</v>
      </c>
      <c r="E813" s="66">
        <v>1</v>
      </c>
      <c r="F813" s="30" t="str">
        <f>VLOOKUP(E813,mas!G:H,2,FALSE)</f>
        <v>揮発油（ガソリン）</v>
      </c>
      <c r="G813" s="30">
        <v>0.42099999999999999</v>
      </c>
      <c r="H813" s="30">
        <v>0.371</v>
      </c>
      <c r="I813" s="30">
        <v>0.499</v>
      </c>
      <c r="J813" s="30">
        <v>0.47099999999999997</v>
      </c>
      <c r="K813" s="30">
        <v>0.55300000000000005</v>
      </c>
      <c r="L813" s="30">
        <v>0.432</v>
      </c>
      <c r="M813" s="30">
        <v>0.45100000000000001</v>
      </c>
      <c r="N813" s="30">
        <v>0.52100000000000002</v>
      </c>
      <c r="O813" s="30">
        <v>0.49299999999999999</v>
      </c>
      <c r="P813" s="30">
        <v>0.433</v>
      </c>
      <c r="Q813" s="30">
        <v>0.45700000000000002</v>
      </c>
      <c r="R813" s="30">
        <v>0.38500000000000001</v>
      </c>
      <c r="S813" s="114">
        <f t="shared" si="106"/>
        <v>5.4869999999999992</v>
      </c>
      <c r="T813" s="71"/>
    </row>
    <row r="814" spans="1:20" ht="13.5">
      <c r="A814" s="30">
        <f t="shared" si="107"/>
        <v>2019703</v>
      </c>
      <c r="B814" s="30">
        <v>70</v>
      </c>
      <c r="C814" s="30" t="str">
        <f>VLOOKUP(B814,mas!B:C,2,FALSE)</f>
        <v>京都協立病院</v>
      </c>
      <c r="D814" s="67">
        <v>2019</v>
      </c>
      <c r="E814" s="66">
        <v>3</v>
      </c>
      <c r="F814" s="30" t="str">
        <f>VLOOKUP(E814,mas!G:H,2,FALSE)</f>
        <v>軽　油</v>
      </c>
      <c r="G814" s="30">
        <v>8.3000000000000004E-2</v>
      </c>
      <c r="H814" s="30">
        <v>0</v>
      </c>
      <c r="I814" s="30">
        <v>7.4999999999999997E-2</v>
      </c>
      <c r="J814" s="30">
        <v>6.0999999999999999E-2</v>
      </c>
      <c r="K814" s="30">
        <v>0</v>
      </c>
      <c r="L814" s="30">
        <v>0.20100000000000001</v>
      </c>
      <c r="M814" s="30">
        <v>1.9E-2</v>
      </c>
      <c r="N814" s="30">
        <v>4.2999999999999997E-2</v>
      </c>
      <c r="O814" s="30">
        <v>2.3E-2</v>
      </c>
      <c r="P814" s="30">
        <v>0.05</v>
      </c>
      <c r="Q814" s="30">
        <v>0</v>
      </c>
      <c r="R814" s="30">
        <v>0</v>
      </c>
      <c r="S814" s="114">
        <f t="shared" si="106"/>
        <v>0.55500000000000005</v>
      </c>
      <c r="T814" s="71"/>
    </row>
    <row r="815" spans="1:20" ht="13.5">
      <c r="A815" s="30">
        <f t="shared" si="107"/>
        <v>2019705</v>
      </c>
      <c r="B815" s="30">
        <v>70</v>
      </c>
      <c r="C815" s="30" t="str">
        <f>VLOOKUP(B815,mas!B:C,2,FALSE)</f>
        <v>京都協立病院</v>
      </c>
      <c r="D815" s="67">
        <v>2019</v>
      </c>
      <c r="E815" s="66">
        <v>5</v>
      </c>
      <c r="F815" s="30" t="str">
        <f>VLOOKUP(E815,mas!G:H,2,FALSE)</f>
        <v>液化石油ガス（LPG)</v>
      </c>
      <c r="G815" s="30">
        <v>2.5529999999999999</v>
      </c>
      <c r="H815" s="30">
        <v>2.169</v>
      </c>
      <c r="I815" s="30">
        <v>3.1869999999999998</v>
      </c>
      <c r="J815" s="30">
        <v>4.0419999999999998</v>
      </c>
      <c r="K815" s="30">
        <v>5.86</v>
      </c>
      <c r="L815" s="30">
        <v>4.68</v>
      </c>
      <c r="M815" s="30">
        <v>2.9089999999999998</v>
      </c>
      <c r="N815" s="30">
        <v>2.2930000000000001</v>
      </c>
      <c r="O815" s="30">
        <v>2.9710000000000001</v>
      </c>
      <c r="P815" s="30">
        <v>3.1560000000000001</v>
      </c>
      <c r="Q815" s="30">
        <v>3.2519999999999998</v>
      </c>
      <c r="R815" s="30">
        <v>2.6659999999999999</v>
      </c>
      <c r="S815" s="114">
        <f t="shared" si="106"/>
        <v>39.738</v>
      </c>
      <c r="T815" s="71"/>
    </row>
    <row r="816" spans="1:20" ht="13.5">
      <c r="A816" s="30">
        <f t="shared" si="107"/>
        <v>2019707</v>
      </c>
      <c r="B816" s="30">
        <v>70</v>
      </c>
      <c r="C816" s="30" t="str">
        <f>VLOOKUP(B816,mas!B:C,2,FALSE)</f>
        <v>京都協立病院</v>
      </c>
      <c r="D816" s="67">
        <v>2019</v>
      </c>
      <c r="E816" s="66">
        <v>7</v>
      </c>
      <c r="F816" s="30" t="str">
        <f>VLOOKUP(E816,mas!G:H,2,FALSE)</f>
        <v>電　力</v>
      </c>
      <c r="G816" s="30">
        <v>46.401000000000003</v>
      </c>
      <c r="H816" s="30">
        <v>47.223999999999997</v>
      </c>
      <c r="I816" s="30">
        <v>50.46</v>
      </c>
      <c r="J816" s="30">
        <v>54.932000000000002</v>
      </c>
      <c r="K816" s="30">
        <v>56.718000000000004</v>
      </c>
      <c r="L816" s="30">
        <v>51.381999999999998</v>
      </c>
      <c r="M816" s="30">
        <v>48.972000000000001</v>
      </c>
      <c r="N816" s="30">
        <v>47.901000000000003</v>
      </c>
      <c r="O816" s="30">
        <v>52.664999999999999</v>
      </c>
      <c r="P816" s="30">
        <v>52.542000000000002</v>
      </c>
      <c r="Q816" s="30">
        <v>49.482999999999997</v>
      </c>
      <c r="R816" s="30">
        <v>50.798000000000002</v>
      </c>
      <c r="S816" s="114">
        <f t="shared" si="106"/>
        <v>609.47799999999995</v>
      </c>
      <c r="T816" s="71"/>
    </row>
    <row r="817" spans="1:20" ht="13.5">
      <c r="A817" s="30">
        <f t="shared" si="107"/>
        <v>2019711</v>
      </c>
      <c r="B817" s="30">
        <v>71</v>
      </c>
      <c r="C817" s="30" t="str">
        <f>VLOOKUP(B817,mas!B:C,2,FALSE)</f>
        <v>あやべ協立診療所</v>
      </c>
      <c r="D817" s="67">
        <v>2019</v>
      </c>
      <c r="E817" s="66">
        <v>1</v>
      </c>
      <c r="F817" s="30" t="str">
        <f>VLOOKUP(E817,mas!G:H,2,FALSE)</f>
        <v>揮発油（ガソリン）</v>
      </c>
      <c r="G817" s="30">
        <v>0.46700000000000003</v>
      </c>
      <c r="H817" s="30">
        <v>0.47099999999999997</v>
      </c>
      <c r="I817" s="30">
        <v>0.54600000000000004</v>
      </c>
      <c r="J817" s="30">
        <v>0.56399999999999995</v>
      </c>
      <c r="K817" s="30">
        <v>0.61799999999999999</v>
      </c>
      <c r="L817" s="30">
        <v>0.57099999999999995</v>
      </c>
      <c r="M817" s="30">
        <v>0.59299999999999997</v>
      </c>
      <c r="N817" s="30">
        <v>0.505</v>
      </c>
      <c r="O817" s="30">
        <v>0.59699999999999998</v>
      </c>
      <c r="P817" s="30">
        <v>0.52300000000000002</v>
      </c>
      <c r="Q817" s="30">
        <v>0.47099999999999997</v>
      </c>
      <c r="R817" s="30">
        <v>0.55600000000000005</v>
      </c>
      <c r="S817" s="114">
        <f t="shared" si="106"/>
        <v>6.4820000000000002</v>
      </c>
      <c r="T817" s="71"/>
    </row>
    <row r="818" spans="1:20" ht="13.5">
      <c r="A818" s="30">
        <f t="shared" si="107"/>
        <v>2019713</v>
      </c>
      <c r="B818" s="30">
        <v>71</v>
      </c>
      <c r="C818" s="30" t="str">
        <f>VLOOKUP(B818,mas!B:C,2,FALSE)</f>
        <v>あやべ協立診療所</v>
      </c>
      <c r="D818" s="67">
        <v>2019</v>
      </c>
      <c r="E818" s="66">
        <v>3</v>
      </c>
      <c r="F818" s="30" t="str">
        <f>VLOOKUP(E818,mas!G:H,2,FALSE)</f>
        <v>軽　油</v>
      </c>
      <c r="G818" s="30">
        <v>8.7999999999999995E-2</v>
      </c>
      <c r="H818" s="30">
        <v>5.1999999999999998E-2</v>
      </c>
      <c r="I818" s="30">
        <v>5.0999999999999997E-2</v>
      </c>
      <c r="J818" s="30">
        <v>5.3999999999999999E-2</v>
      </c>
      <c r="K818" s="30">
        <v>5.5E-2</v>
      </c>
      <c r="L818" s="30">
        <v>4.2999999999999997E-2</v>
      </c>
      <c r="M818" s="30">
        <v>5.6000000000000001E-2</v>
      </c>
      <c r="N818" s="30">
        <v>6.0999999999999999E-2</v>
      </c>
      <c r="O818" s="30">
        <v>5.3999999999999999E-2</v>
      </c>
      <c r="P818" s="30">
        <v>4.5999999999999999E-2</v>
      </c>
      <c r="Q818" s="30">
        <v>2.1999999999999999E-2</v>
      </c>
      <c r="R818" s="30">
        <v>8.2000000000000003E-2</v>
      </c>
      <c r="S818" s="114">
        <f t="shared" si="106"/>
        <v>0.66400000000000003</v>
      </c>
      <c r="T818" s="71"/>
    </row>
    <row r="819" spans="1:20" ht="13.5">
      <c r="A819" s="30">
        <f t="shared" si="107"/>
        <v>2019715</v>
      </c>
      <c r="B819" s="30">
        <v>71</v>
      </c>
      <c r="C819" s="30" t="str">
        <f>VLOOKUP(B819,mas!B:C,2,FALSE)</f>
        <v>あやべ協立診療所</v>
      </c>
      <c r="D819" s="67">
        <v>2019</v>
      </c>
      <c r="E819" s="66">
        <v>5</v>
      </c>
      <c r="F819" s="30" t="str">
        <f>VLOOKUP(E819,mas!G:H,2,FALSE)</f>
        <v>液化石油ガス（LPG)</v>
      </c>
      <c r="G819" s="30">
        <v>0.32</v>
      </c>
      <c r="H819" s="30">
        <v>0.28499999999999998</v>
      </c>
      <c r="I819" s="30">
        <v>0.187</v>
      </c>
      <c r="J819" s="30">
        <v>0.187</v>
      </c>
      <c r="K819" s="30">
        <v>0.161</v>
      </c>
      <c r="L819" s="30">
        <v>0.157</v>
      </c>
      <c r="M819" s="30">
        <v>0.152</v>
      </c>
      <c r="N819" s="30">
        <v>0.23300000000000001</v>
      </c>
      <c r="O819" s="30">
        <v>0.26600000000000001</v>
      </c>
      <c r="P819" s="30">
        <v>0.28100000000000003</v>
      </c>
      <c r="Q819" s="30">
        <v>0.25900000000000001</v>
      </c>
      <c r="R819" s="30">
        <v>0.29399999999999998</v>
      </c>
      <c r="S819" s="114">
        <f t="shared" si="106"/>
        <v>2.782</v>
      </c>
      <c r="T819" s="71"/>
    </row>
    <row r="820" spans="1:20" ht="13.5">
      <c r="A820" s="30">
        <f t="shared" si="107"/>
        <v>2019717</v>
      </c>
      <c r="B820" s="30">
        <v>71</v>
      </c>
      <c r="C820" s="30" t="str">
        <f>VLOOKUP(B820,mas!B:C,2,FALSE)</f>
        <v>あやべ協立診療所</v>
      </c>
      <c r="D820" s="67">
        <v>2019</v>
      </c>
      <c r="E820" s="66">
        <v>7</v>
      </c>
      <c r="F820" s="30" t="str">
        <f>VLOOKUP(E820,mas!G:H,2,FALSE)</f>
        <v>電　力</v>
      </c>
      <c r="G820" s="30">
        <v>12.919</v>
      </c>
      <c r="H820" s="30">
        <v>7.625</v>
      </c>
      <c r="I820" s="30">
        <v>9.0779999999999994</v>
      </c>
      <c r="J820" s="30">
        <v>12.542</v>
      </c>
      <c r="K820" s="30">
        <v>15.553000000000001</v>
      </c>
      <c r="L820" s="30">
        <v>11.179</v>
      </c>
      <c r="M820" s="30">
        <v>9.1519999999999992</v>
      </c>
      <c r="N820" s="30">
        <v>14.744999999999999</v>
      </c>
      <c r="O820" s="30">
        <v>19.974</v>
      </c>
      <c r="P820" s="30">
        <v>20.475000000000001</v>
      </c>
      <c r="Q820" s="30">
        <v>20.207999999999998</v>
      </c>
      <c r="R820" s="30">
        <v>17.581</v>
      </c>
      <c r="S820" s="114">
        <f t="shared" si="106"/>
        <v>171.03100000000001</v>
      </c>
      <c r="T820" s="71"/>
    </row>
    <row r="821" spans="1:20" ht="13.5">
      <c r="A821" s="30">
        <f t="shared" si="107"/>
        <v>2019721</v>
      </c>
      <c r="B821" s="30">
        <v>72</v>
      </c>
      <c r="C821" s="30" t="str">
        <f>VLOOKUP(B821,mas!B:C,2,FALSE)</f>
        <v>まいづる協立診療所</v>
      </c>
      <c r="D821" s="67">
        <v>2019</v>
      </c>
      <c r="E821" s="66">
        <v>1</v>
      </c>
      <c r="F821" s="30" t="str">
        <f>VLOOKUP(E821,mas!G:H,2,FALSE)</f>
        <v>揮発油（ガソリン）</v>
      </c>
      <c r="G821" s="30">
        <v>8.4000000000000005E-2</v>
      </c>
      <c r="H821" s="30">
        <v>7.9000000000000001E-2</v>
      </c>
      <c r="I821" s="30">
        <v>0.106</v>
      </c>
      <c r="J821" s="30">
        <v>8.1000000000000003E-2</v>
      </c>
      <c r="K821" s="30">
        <v>7.4999999999999997E-2</v>
      </c>
      <c r="L821" s="30">
        <v>0.12</v>
      </c>
      <c r="M821" s="30">
        <v>9.0999999999999998E-2</v>
      </c>
      <c r="N821" s="30">
        <v>7.0999999999999994E-2</v>
      </c>
      <c r="O821" s="30">
        <v>0.10199999999999999</v>
      </c>
      <c r="P821" s="30">
        <v>7.0000000000000007E-2</v>
      </c>
      <c r="Q821" s="30">
        <v>0.112</v>
      </c>
      <c r="R821" s="30">
        <v>5.8000000000000003E-2</v>
      </c>
      <c r="S821" s="114">
        <f t="shared" si="106"/>
        <v>1.0489999999999999</v>
      </c>
      <c r="T821" s="71"/>
    </row>
    <row r="822" spans="1:20" ht="13.5">
      <c r="A822" s="30">
        <f t="shared" si="107"/>
        <v>2019723</v>
      </c>
      <c r="B822" s="30">
        <v>72</v>
      </c>
      <c r="C822" s="30" t="str">
        <f>VLOOKUP(B822,mas!B:C,2,FALSE)</f>
        <v>まいづる協立診療所</v>
      </c>
      <c r="D822" s="67">
        <v>2019</v>
      </c>
      <c r="E822" s="66">
        <v>3</v>
      </c>
      <c r="F822" s="30" t="str">
        <f>VLOOKUP(E822,mas!G:H,2,FALSE)</f>
        <v>軽　油</v>
      </c>
      <c r="G822" s="30">
        <v>0</v>
      </c>
      <c r="H822" s="30">
        <v>0</v>
      </c>
      <c r="I822" s="30">
        <v>2.5000000000000001E-2</v>
      </c>
      <c r="J822" s="30">
        <v>0.02</v>
      </c>
      <c r="K822" s="30">
        <v>0</v>
      </c>
      <c r="L822" s="30">
        <v>0</v>
      </c>
      <c r="M822" s="30">
        <v>1.6E-2</v>
      </c>
      <c r="N822" s="30">
        <v>5.3999999999999999E-2</v>
      </c>
      <c r="O822" s="30">
        <v>0</v>
      </c>
      <c r="P822" s="30">
        <v>0</v>
      </c>
      <c r="Q822" s="30">
        <v>0</v>
      </c>
      <c r="R822" s="30">
        <v>0</v>
      </c>
      <c r="S822" s="114">
        <f t="shared" si="106"/>
        <v>0.11499999999999999</v>
      </c>
      <c r="T822" s="71"/>
    </row>
    <row r="823" spans="1:20" ht="13.5">
      <c r="A823" s="30">
        <f t="shared" si="107"/>
        <v>2019725</v>
      </c>
      <c r="B823" s="30">
        <v>72</v>
      </c>
      <c r="C823" s="30" t="str">
        <f>VLOOKUP(B823,mas!B:C,2,FALSE)</f>
        <v>まいづる協立診療所</v>
      </c>
      <c r="D823" s="67">
        <v>2019</v>
      </c>
      <c r="E823" s="66">
        <v>5</v>
      </c>
      <c r="F823" s="30" t="str">
        <f>VLOOKUP(E823,mas!G:H,2,FALSE)</f>
        <v>液化石油ガス（LPG)</v>
      </c>
      <c r="G823" s="30">
        <v>2.5999999999999999E-2</v>
      </c>
      <c r="H823" s="30">
        <v>8.2000000000000003E-2</v>
      </c>
      <c r="I823" s="30">
        <v>0.104</v>
      </c>
      <c r="J823" s="30">
        <v>0.154</v>
      </c>
      <c r="K823" s="30">
        <v>0.15</v>
      </c>
      <c r="L823" s="30">
        <v>8.6999999999999994E-2</v>
      </c>
      <c r="M823" s="30">
        <v>3.4000000000000002E-2</v>
      </c>
      <c r="N823" s="30">
        <v>0.112</v>
      </c>
      <c r="O823" s="30">
        <v>0.105</v>
      </c>
      <c r="P823" s="30">
        <v>0.14099999999999999</v>
      </c>
      <c r="Q823" s="30">
        <v>0.11899999999999999</v>
      </c>
      <c r="R823" s="30">
        <v>9.7000000000000003E-2</v>
      </c>
      <c r="S823" s="114">
        <f t="shared" si="106"/>
        <v>1.2109999999999999</v>
      </c>
      <c r="T823" s="71"/>
    </row>
    <row r="824" spans="1:20" ht="13.5">
      <c r="A824" s="30">
        <f t="shared" si="107"/>
        <v>2019727</v>
      </c>
      <c r="B824" s="30">
        <v>72</v>
      </c>
      <c r="C824" s="30" t="str">
        <f>VLOOKUP(B824,mas!B:C,2,FALSE)</f>
        <v>まいづる協立診療所</v>
      </c>
      <c r="D824" s="67">
        <v>2019</v>
      </c>
      <c r="E824" s="66">
        <v>7</v>
      </c>
      <c r="F824" s="30" t="str">
        <f>VLOOKUP(E824,mas!G:H,2,FALSE)</f>
        <v>電　力</v>
      </c>
      <c r="G824" s="30">
        <v>2.407</v>
      </c>
      <c r="H824" s="30">
        <v>2.5049999999999999</v>
      </c>
      <c r="I824" s="30">
        <v>2.032</v>
      </c>
      <c r="J824" s="30">
        <v>2.0219999999999998</v>
      </c>
      <c r="K824" s="30">
        <v>2.6040000000000001</v>
      </c>
      <c r="L824" s="30">
        <v>2.3780000000000001</v>
      </c>
      <c r="M824" s="30">
        <v>2.1040000000000001</v>
      </c>
      <c r="N824" s="30">
        <v>2.2810000000000001</v>
      </c>
      <c r="O824" s="30">
        <v>2.113</v>
      </c>
      <c r="P824" s="30">
        <v>2.6349999999999998</v>
      </c>
      <c r="Q824" s="30">
        <v>2.222</v>
      </c>
      <c r="R824" s="30">
        <v>2.2000000000000002</v>
      </c>
      <c r="S824" s="114">
        <f t="shared" si="106"/>
        <v>27.502999999999997</v>
      </c>
      <c r="T824" s="71"/>
    </row>
    <row r="825" spans="1:20" ht="13.5">
      <c r="A825" s="30">
        <f t="shared" si="107"/>
        <v>2019731</v>
      </c>
      <c r="B825" s="30">
        <v>73</v>
      </c>
      <c r="C825" s="30" t="str">
        <f>VLOOKUP(B825,mas!B:C,2,FALSE)</f>
        <v>たんご協立診療所</v>
      </c>
      <c r="D825" s="67">
        <v>2019</v>
      </c>
      <c r="E825" s="66">
        <v>1</v>
      </c>
      <c r="F825" s="30" t="str">
        <f>VLOOKUP(E825,mas!G:H,2,FALSE)</f>
        <v>揮発油（ガソリン）</v>
      </c>
      <c r="G825" s="30">
        <v>0.122</v>
      </c>
      <c r="H825" s="30">
        <v>8.1000000000000003E-2</v>
      </c>
      <c r="I825" s="30">
        <v>0.10199999999999999</v>
      </c>
      <c r="J825" s="30">
        <v>4.5999999999999999E-2</v>
      </c>
      <c r="K825" s="30">
        <v>2.1999999999999999E-2</v>
      </c>
      <c r="L825" s="30">
        <v>2.8000000000000001E-2</v>
      </c>
      <c r="M825" s="30">
        <v>2.5000000000000001E-2</v>
      </c>
      <c r="N825" s="30">
        <v>1.4999999999999999E-2</v>
      </c>
      <c r="O825" s="30">
        <v>3.4000000000000002E-2</v>
      </c>
      <c r="P825" s="30">
        <v>2.9000000000000001E-2</v>
      </c>
      <c r="Q825" s="30">
        <v>1.6E-2</v>
      </c>
      <c r="R825" s="30">
        <v>1.9E-2</v>
      </c>
      <c r="S825" s="114">
        <f t="shared" si="106"/>
        <v>0.53900000000000015</v>
      </c>
      <c r="T825" s="71"/>
    </row>
    <row r="826" spans="1:20" ht="13.5">
      <c r="A826" s="30">
        <f t="shared" si="107"/>
        <v>2019732</v>
      </c>
      <c r="B826" s="30">
        <v>73</v>
      </c>
      <c r="C826" s="30" t="str">
        <f>VLOOKUP(B826,mas!B:C,2,FALSE)</f>
        <v>たんご協立診療所</v>
      </c>
      <c r="D826" s="67">
        <v>2019</v>
      </c>
      <c r="E826" s="66">
        <v>2</v>
      </c>
      <c r="F826" s="30" t="str">
        <f>VLOOKUP(E826,mas!G:H,2,FALSE)</f>
        <v>灯　油</v>
      </c>
      <c r="G826" s="30">
        <v>0.29799999999999999</v>
      </c>
      <c r="H826" s="30">
        <v>0</v>
      </c>
      <c r="I826" s="30">
        <v>0.22</v>
      </c>
      <c r="J826" s="30">
        <v>0</v>
      </c>
      <c r="K826" s="30">
        <v>0.79900000000000004</v>
      </c>
      <c r="L826" s="30">
        <v>0.505</v>
      </c>
      <c r="M826" s="30">
        <v>0.21299999999999999</v>
      </c>
      <c r="N826" s="30">
        <v>0.499</v>
      </c>
      <c r="O826" s="30">
        <v>0.84</v>
      </c>
      <c r="P826" s="30">
        <v>0.77700000000000002</v>
      </c>
      <c r="Q826" s="30">
        <v>0.83</v>
      </c>
      <c r="R826" s="30">
        <v>0.64500000000000002</v>
      </c>
      <c r="S826" s="114">
        <f t="shared" si="106"/>
        <v>5.6259999999999994</v>
      </c>
      <c r="T826" s="71"/>
    </row>
    <row r="827" spans="1:20" ht="13.5">
      <c r="A827" s="30">
        <f t="shared" si="107"/>
        <v>2019735</v>
      </c>
      <c r="B827" s="30">
        <v>73</v>
      </c>
      <c r="C827" s="30" t="str">
        <f>VLOOKUP(B827,mas!B:C,2,FALSE)</f>
        <v>たんご協立診療所</v>
      </c>
      <c r="D827" s="67">
        <v>2019</v>
      </c>
      <c r="E827" s="66">
        <v>5</v>
      </c>
      <c r="F827" s="30" t="str">
        <f>VLOOKUP(E827,mas!G:H,2,FALSE)</f>
        <v>液化石油ガス（LPG)</v>
      </c>
      <c r="G827" s="30">
        <v>8.0000000000000002E-3</v>
      </c>
      <c r="H827" s="30">
        <v>4.4000000000000003E-3</v>
      </c>
      <c r="I827" s="30">
        <v>6.7999999999999996E-3</v>
      </c>
      <c r="J827" s="30">
        <v>3.5999999999999999E-3</v>
      </c>
      <c r="K827" s="30">
        <v>4.7999999999999996E-3</v>
      </c>
      <c r="L827" s="30">
        <v>4.5999999999999999E-3</v>
      </c>
      <c r="M827" s="30">
        <v>5.1999999999999998E-3</v>
      </c>
      <c r="N827" s="30">
        <v>6.4000000000000003E-3</v>
      </c>
      <c r="O827" s="30">
        <v>7.1999999999999998E-3</v>
      </c>
      <c r="P827" s="30">
        <v>5.7999999999999996E-3</v>
      </c>
      <c r="Q827" s="30">
        <v>1.06E-2</v>
      </c>
      <c r="R827" s="30">
        <v>7.1999999999999998E-3</v>
      </c>
      <c r="S827" s="114">
        <f t="shared" si="106"/>
        <v>7.46E-2</v>
      </c>
      <c r="T827" s="71"/>
    </row>
    <row r="828" spans="1:20">
      <c r="A828" s="30">
        <f t="shared" si="107"/>
        <v>2019737</v>
      </c>
      <c r="B828" s="30">
        <v>73</v>
      </c>
      <c r="C828" s="30" t="str">
        <f>VLOOKUP(B828,mas!B:C,2,FALSE)</f>
        <v>たんご協立診療所</v>
      </c>
      <c r="D828" s="67">
        <v>2019</v>
      </c>
      <c r="E828" s="30">
        <v>7</v>
      </c>
      <c r="F828" s="30" t="str">
        <f>VLOOKUP(E828,mas!G:H,2,FALSE)</f>
        <v>電　力</v>
      </c>
      <c r="G828" s="30">
        <v>2.7290000000000001</v>
      </c>
      <c r="H828" s="30">
        <v>2.63</v>
      </c>
      <c r="I828" s="30">
        <v>2.4929999999999999</v>
      </c>
      <c r="J828" s="30">
        <v>2.629</v>
      </c>
      <c r="K828" s="30">
        <v>3.0990000000000002</v>
      </c>
      <c r="L828" s="30">
        <v>2.7629999999999999</v>
      </c>
      <c r="M828" s="30">
        <v>2.42</v>
      </c>
      <c r="N828" s="30">
        <v>2.7930000000000001</v>
      </c>
      <c r="O828" s="30">
        <v>3.0619999999999998</v>
      </c>
      <c r="P828" s="30">
        <v>3.4369999999999998</v>
      </c>
      <c r="Q828" s="30">
        <v>2.972</v>
      </c>
      <c r="R828" s="30">
        <v>2.9209999999999998</v>
      </c>
      <c r="S828" s="114">
        <f t="shared" si="106"/>
        <v>33.948</v>
      </c>
      <c r="T828" s="71"/>
    </row>
    <row r="829" spans="1:20">
      <c r="A829" s="30">
        <f t="shared" si="107"/>
        <v>2019741</v>
      </c>
      <c r="B829" s="30">
        <v>74</v>
      </c>
      <c r="C829" s="30" t="str">
        <f>VLOOKUP(B829,mas!B:C,2,FALSE)</f>
        <v>在宅ケアＳＴげんき</v>
      </c>
      <c r="D829" s="67">
        <v>2019</v>
      </c>
      <c r="E829" s="30">
        <v>1</v>
      </c>
      <c r="F829" s="30" t="str">
        <f>VLOOKUP(E829,mas!G:H,2,FALSE)</f>
        <v>揮発油（ガソリン）</v>
      </c>
      <c r="G829" s="30">
        <v>0.317</v>
      </c>
      <c r="H829" s="30">
        <v>0.28199999999999997</v>
      </c>
      <c r="I829" s="30">
        <v>0.28499999999999998</v>
      </c>
      <c r="J829" s="30">
        <v>0.32400000000000001</v>
      </c>
      <c r="K829" s="30">
        <v>0.34599999999999997</v>
      </c>
      <c r="L829" s="30">
        <v>0.28399999999999997</v>
      </c>
      <c r="M829" s="30">
        <v>0.29599999999999999</v>
      </c>
      <c r="N829" s="30">
        <v>0.29099999999999998</v>
      </c>
      <c r="O829" s="30">
        <v>0.33900000000000002</v>
      </c>
      <c r="P829" s="30">
        <v>0.248</v>
      </c>
      <c r="Q829" s="30">
        <v>0.28000000000000003</v>
      </c>
      <c r="R829" s="30">
        <v>0.27300000000000002</v>
      </c>
      <c r="S829" s="114">
        <f t="shared" si="106"/>
        <v>3.5649999999999999</v>
      </c>
      <c r="T829" s="71"/>
    </row>
    <row r="830" spans="1:20">
      <c r="A830" s="30">
        <f t="shared" si="107"/>
        <v>2019761</v>
      </c>
      <c r="B830" s="30">
        <v>76</v>
      </c>
      <c r="C830" s="30" t="str">
        <f>VLOOKUP(B830,mas!B:C,2,FALSE)</f>
        <v>訪問看護ＳＴゆたかの</v>
      </c>
      <c r="D830" s="67">
        <v>2019</v>
      </c>
      <c r="E830" s="30">
        <v>1</v>
      </c>
      <c r="F830" s="30" t="str">
        <f>VLOOKUP(E830,mas!G:H,2,FALSE)</f>
        <v>揮発油（ガソリン）</v>
      </c>
      <c r="G830" s="30">
        <v>0.24099999999999999</v>
      </c>
      <c r="H830" s="30">
        <v>0.19500000000000001</v>
      </c>
      <c r="I830" s="30">
        <v>0.30499999999999999</v>
      </c>
      <c r="J830" s="30">
        <v>0.221</v>
      </c>
      <c r="K830" s="30">
        <v>0.27</v>
      </c>
      <c r="L830" s="30">
        <v>0.25600000000000001</v>
      </c>
      <c r="M830" s="30">
        <v>0.17199999999999999</v>
      </c>
      <c r="N830" s="30">
        <v>0.23799999999999999</v>
      </c>
      <c r="O830" s="30">
        <v>0.27200000000000002</v>
      </c>
      <c r="P830" s="30">
        <v>0.20799999999999999</v>
      </c>
      <c r="Q830" s="30">
        <v>0.20799999999999999</v>
      </c>
      <c r="R830" s="30">
        <v>0.20499999999999999</v>
      </c>
      <c r="S830" s="114">
        <f t="shared" si="106"/>
        <v>2.7910000000000004</v>
      </c>
      <c r="T830" s="71"/>
    </row>
    <row r="831" spans="1:20">
      <c r="A831" s="30">
        <f t="shared" si="107"/>
        <v>2019762</v>
      </c>
      <c r="B831" s="30">
        <v>76</v>
      </c>
      <c r="C831" s="30" t="str">
        <f>VLOOKUP(B831,mas!B:C,2,FALSE)</f>
        <v>訪問看護ＳＴゆたかの</v>
      </c>
      <c r="D831" s="67">
        <v>2019</v>
      </c>
      <c r="E831" s="30">
        <v>2</v>
      </c>
      <c r="F831" s="30" t="str">
        <f>VLOOKUP(E831,mas!G:H,2,FALSE)</f>
        <v>灯　油</v>
      </c>
      <c r="G831" s="30">
        <v>0</v>
      </c>
      <c r="H831" s="30">
        <v>0</v>
      </c>
      <c r="I831" s="30">
        <v>0</v>
      </c>
      <c r="J831" s="30">
        <v>0</v>
      </c>
      <c r="K831" s="30">
        <v>0</v>
      </c>
      <c r="L831" s="30">
        <v>0</v>
      </c>
      <c r="M831" s="30">
        <v>0</v>
      </c>
      <c r="N831" s="30">
        <v>0</v>
      </c>
      <c r="O831" s="30">
        <v>5.3999999999999999E-2</v>
      </c>
      <c r="P831" s="30">
        <v>5.3999999999999999E-2</v>
      </c>
      <c r="Q831" s="30">
        <v>0</v>
      </c>
      <c r="R831" s="30">
        <v>3.5999999999999997E-2</v>
      </c>
      <c r="S831" s="114">
        <f t="shared" si="106"/>
        <v>0.14399999999999999</v>
      </c>
      <c r="T831" s="71"/>
    </row>
    <row r="832" spans="1:20">
      <c r="A832" s="30">
        <f t="shared" si="107"/>
        <v>2019765</v>
      </c>
      <c r="B832" s="30">
        <v>76</v>
      </c>
      <c r="C832" s="30" t="str">
        <f>VLOOKUP(B832,mas!B:C,2,FALSE)</f>
        <v>訪問看護ＳＴゆたかの</v>
      </c>
      <c r="D832" s="67">
        <v>2019</v>
      </c>
      <c r="E832" s="30">
        <v>5</v>
      </c>
      <c r="F832" s="30" t="str">
        <f>VLOOKUP(E832,mas!G:H,2,FALSE)</f>
        <v>液化石油ガス（LPG)</v>
      </c>
      <c r="G832" s="30">
        <v>7.6E-3</v>
      </c>
      <c r="H832" s="30">
        <v>3.8E-3</v>
      </c>
      <c r="I832" s="30">
        <v>4.4000000000000003E-3</v>
      </c>
      <c r="J832" s="30">
        <v>2.5999999999999999E-3</v>
      </c>
      <c r="K832" s="30">
        <v>2.5999999999999999E-3</v>
      </c>
      <c r="L832" s="30">
        <v>2.5999999999999999E-3</v>
      </c>
      <c r="M832" s="30">
        <v>2.2000000000000001E-3</v>
      </c>
      <c r="N832" s="30">
        <v>4.5999999999999999E-3</v>
      </c>
      <c r="O832" s="30">
        <v>6.0000000000000001E-3</v>
      </c>
      <c r="P832" s="30">
        <v>5.1999999999999998E-3</v>
      </c>
      <c r="Q832" s="30">
        <v>6.4000000000000003E-3</v>
      </c>
      <c r="R832" s="30">
        <v>6.1999999999999998E-3</v>
      </c>
      <c r="S832" s="114">
        <f t="shared" si="106"/>
        <v>5.4199999999999998E-2</v>
      </c>
      <c r="T832" s="71"/>
    </row>
    <row r="833" spans="1:20">
      <c r="A833" s="30">
        <f t="shared" si="107"/>
        <v>2019767</v>
      </c>
      <c r="B833" s="30">
        <v>76</v>
      </c>
      <c r="C833" s="30" t="str">
        <f>VLOOKUP(B833,mas!B:C,2,FALSE)</f>
        <v>訪問看護ＳＴゆたかの</v>
      </c>
      <c r="D833" s="67">
        <v>2019</v>
      </c>
      <c r="E833" s="30">
        <v>7</v>
      </c>
      <c r="F833" s="30" t="str">
        <f>VLOOKUP(E833,mas!G:H,2,FALSE)</f>
        <v>電　力</v>
      </c>
      <c r="G833" s="30">
        <v>0.47699999999999998</v>
      </c>
      <c r="H833" s="30">
        <v>0.35299999999999998</v>
      </c>
      <c r="I833" s="30">
        <v>0.39200000000000002</v>
      </c>
      <c r="J833" s="30">
        <v>0.78500000000000003</v>
      </c>
      <c r="K833" s="30">
        <v>0.76100000000000001</v>
      </c>
      <c r="L833" s="30">
        <v>0.442</v>
      </c>
      <c r="M833" s="30">
        <v>0.45800000000000002</v>
      </c>
      <c r="N833" s="30">
        <v>0.91</v>
      </c>
      <c r="O833" s="30">
        <v>1.0660000000000001</v>
      </c>
      <c r="P833" s="30">
        <v>1.016</v>
      </c>
      <c r="Q833" s="30">
        <v>0.91300000000000003</v>
      </c>
      <c r="R833" s="30">
        <v>0.68</v>
      </c>
      <c r="S833" s="114">
        <f t="shared" si="106"/>
        <v>8.2530000000000001</v>
      </c>
      <c r="T833" s="71"/>
    </row>
    <row r="834" spans="1:20">
      <c r="A834" s="30">
        <f t="shared" si="107"/>
        <v>2019771</v>
      </c>
      <c r="B834" s="30">
        <v>77</v>
      </c>
      <c r="C834" s="30" t="str">
        <f>VLOOKUP(B834,mas!B:C,2,FALSE)</f>
        <v>ほっとＳＴきぼう</v>
      </c>
      <c r="D834" s="67">
        <v>2019</v>
      </c>
      <c r="E834" s="30">
        <v>1</v>
      </c>
      <c r="F834" s="30" t="str">
        <f>VLOOKUP(E834,mas!G:H,2,FALSE)</f>
        <v>揮発油（ガソリン）</v>
      </c>
      <c r="G834" s="30">
        <v>0.14299999999999999</v>
      </c>
      <c r="H834" s="30">
        <v>0.14199999999999999</v>
      </c>
      <c r="I834" s="30">
        <v>0.16800000000000001</v>
      </c>
      <c r="J834" s="30">
        <v>0.16400000000000001</v>
      </c>
      <c r="K834" s="30">
        <v>0.12</v>
      </c>
      <c r="L834" s="30">
        <v>0.11799999999999999</v>
      </c>
      <c r="M834" s="30">
        <v>0.14299999999999999</v>
      </c>
      <c r="N834" s="30">
        <v>0.108</v>
      </c>
      <c r="O834" s="30">
        <v>0.14000000000000001</v>
      </c>
      <c r="P834" s="30">
        <v>0.111</v>
      </c>
      <c r="Q834" s="30">
        <v>0.154</v>
      </c>
      <c r="R834" s="30">
        <v>0.122</v>
      </c>
      <c r="S834" s="114">
        <f t="shared" si="106"/>
        <v>1.633</v>
      </c>
      <c r="T834" s="71"/>
    </row>
    <row r="835" spans="1:20">
      <c r="A835" s="30">
        <f t="shared" si="107"/>
        <v>2019777</v>
      </c>
      <c r="B835" s="30">
        <v>77</v>
      </c>
      <c r="C835" s="30" t="str">
        <f>VLOOKUP(B835,mas!B:C,2,FALSE)</f>
        <v>ほっとＳＴきぼう</v>
      </c>
      <c r="D835" s="67">
        <v>2019</v>
      </c>
      <c r="E835" s="30">
        <v>7</v>
      </c>
      <c r="F835" s="30" t="str">
        <f>VLOOKUP(E835,mas!G:H,2,FALSE)</f>
        <v>電　力</v>
      </c>
      <c r="G835" s="30">
        <v>1.206</v>
      </c>
      <c r="H835" s="30">
        <v>0.77600000000000002</v>
      </c>
      <c r="I835" s="30">
        <v>0.71899999999999997</v>
      </c>
      <c r="J835" s="30">
        <v>0.747</v>
      </c>
      <c r="K835" s="30">
        <v>0.90600000000000003</v>
      </c>
      <c r="L835" s="30">
        <v>0.95099999999999996</v>
      </c>
      <c r="M835" s="30">
        <v>0.88700000000000001</v>
      </c>
      <c r="N835" s="30">
        <v>0.754</v>
      </c>
      <c r="O835" s="30">
        <v>0.82699999999999996</v>
      </c>
      <c r="P835" s="30">
        <v>1.163</v>
      </c>
      <c r="Q835" s="30">
        <v>1.0549999999999999</v>
      </c>
      <c r="R835" s="30">
        <v>1.0149999999999999</v>
      </c>
      <c r="S835" s="114">
        <f t="shared" si="106"/>
        <v>11.006</v>
      </c>
      <c r="T835" s="71"/>
    </row>
    <row r="836" spans="1:20">
      <c r="A836" s="30">
        <f t="shared" si="107"/>
        <v>2019781</v>
      </c>
      <c r="B836" s="30">
        <v>78</v>
      </c>
      <c r="C836" s="30" t="str">
        <f>VLOOKUP(B836,mas!B:C,2,FALSE)</f>
        <v>ふれあいＳＴゆきわり</v>
      </c>
      <c r="D836" s="67">
        <v>2019</v>
      </c>
      <c r="E836" s="30">
        <v>1</v>
      </c>
      <c r="F836" s="30" t="str">
        <f>VLOOKUP(E836,mas!G:H,2,FALSE)</f>
        <v>揮発油（ガソリン）</v>
      </c>
      <c r="G836" s="30">
        <v>0.26100000000000001</v>
      </c>
      <c r="H836" s="30">
        <v>0.249</v>
      </c>
      <c r="I836" s="30">
        <v>0.23100000000000001</v>
      </c>
      <c r="J836" s="30">
        <v>0.27900000000000003</v>
      </c>
      <c r="K836" s="30">
        <v>0.249</v>
      </c>
      <c r="L836" s="30">
        <v>0.253</v>
      </c>
      <c r="M836" s="30">
        <v>0.221</v>
      </c>
      <c r="N836" s="30">
        <v>0.23400000000000001</v>
      </c>
      <c r="O836" s="30">
        <v>0.23300000000000001</v>
      </c>
      <c r="P836" s="30">
        <v>0.16600000000000001</v>
      </c>
      <c r="Q836" s="30">
        <v>0.252</v>
      </c>
      <c r="R836" s="30">
        <v>0.18</v>
      </c>
      <c r="S836" s="114">
        <f t="shared" ref="S836:S899" si="108">SUM(G836:R836)</f>
        <v>2.8080000000000003</v>
      </c>
      <c r="T836" s="71"/>
    </row>
    <row r="837" spans="1:20">
      <c r="A837" s="30">
        <f t="shared" si="107"/>
        <v>2019782</v>
      </c>
      <c r="B837" s="30">
        <v>78</v>
      </c>
      <c r="C837" s="30" t="str">
        <f>VLOOKUP(B837,mas!B:C,2,FALSE)</f>
        <v>ふれあいＳＴゆきわり</v>
      </c>
      <c r="D837" s="67">
        <v>2019</v>
      </c>
      <c r="E837" s="30">
        <v>2</v>
      </c>
      <c r="F837" s="30" t="str">
        <f>VLOOKUP(E837,mas!G:H,2,FALSE)</f>
        <v>灯　油</v>
      </c>
      <c r="G837" s="30">
        <v>0</v>
      </c>
      <c r="H837" s="30">
        <v>0</v>
      </c>
      <c r="I837" s="30">
        <v>0</v>
      </c>
      <c r="J837" s="30">
        <v>0</v>
      </c>
      <c r="K837" s="30">
        <v>0</v>
      </c>
      <c r="L837" s="30">
        <v>0</v>
      </c>
      <c r="M837" s="30">
        <v>0</v>
      </c>
      <c r="N837" s="30">
        <v>0</v>
      </c>
      <c r="O837" s="30">
        <v>3.5999999999999997E-2</v>
      </c>
      <c r="P837" s="30">
        <v>0</v>
      </c>
      <c r="Q837" s="30">
        <v>1.7999999999999999E-2</v>
      </c>
      <c r="R837" s="30">
        <v>1.7999999999999999E-2</v>
      </c>
      <c r="S837" s="114">
        <f t="shared" si="108"/>
        <v>7.1999999999999995E-2</v>
      </c>
      <c r="T837" s="71"/>
    </row>
    <row r="838" spans="1:20">
      <c r="A838" s="30">
        <f t="shared" si="107"/>
        <v>2019787</v>
      </c>
      <c r="B838" s="30">
        <v>78</v>
      </c>
      <c r="C838" s="30" t="str">
        <f>VLOOKUP(B838,mas!B:C,2,FALSE)</f>
        <v>ふれあいＳＴゆきわり</v>
      </c>
      <c r="D838" s="67">
        <v>2019</v>
      </c>
      <c r="E838" s="30">
        <v>7</v>
      </c>
      <c r="F838" s="30" t="str">
        <f>VLOOKUP(E838,mas!G:H,2,FALSE)</f>
        <v>電　力</v>
      </c>
      <c r="G838" s="30">
        <v>0.51200000000000001</v>
      </c>
      <c r="H838" s="30">
        <v>0.31900000000000001</v>
      </c>
      <c r="I838" s="30">
        <v>0.34200000000000003</v>
      </c>
      <c r="J838" s="30">
        <v>0.51600000000000001</v>
      </c>
      <c r="K838" s="30">
        <v>0.52500000000000002</v>
      </c>
      <c r="L838" s="30">
        <v>0.41799999999999998</v>
      </c>
      <c r="M838" s="30">
        <v>0.372</v>
      </c>
      <c r="N838" s="30">
        <v>0.46300000000000002</v>
      </c>
      <c r="O838" s="30">
        <v>0.6</v>
      </c>
      <c r="P838" s="30">
        <v>0.53500000000000003</v>
      </c>
      <c r="Q838" s="30">
        <v>0.56499999999999995</v>
      </c>
      <c r="R838" s="30">
        <v>0.49399999999999999</v>
      </c>
      <c r="S838" s="114">
        <f t="shared" si="108"/>
        <v>5.6609999999999996</v>
      </c>
      <c r="T838" s="71"/>
    </row>
    <row r="839" spans="1:20">
      <c r="A839" s="30">
        <f t="shared" si="107"/>
        <v>2019811</v>
      </c>
      <c r="B839" s="30">
        <v>81</v>
      </c>
      <c r="C839" s="30" t="str">
        <f>VLOOKUP(B839,mas!B:C,2,FALSE)</f>
        <v>ふくちやま協立診療所</v>
      </c>
      <c r="D839" s="67">
        <v>2019</v>
      </c>
      <c r="E839" s="30">
        <v>1</v>
      </c>
      <c r="F839" s="30" t="str">
        <f>VLOOKUP(E839,mas!G:H,2,FALSE)</f>
        <v>揮発油（ガソリン）</v>
      </c>
      <c r="G839" s="30">
        <v>0.21199999999999999</v>
      </c>
      <c r="H839" s="30">
        <v>0.18099999999999999</v>
      </c>
      <c r="I839" s="30">
        <v>0.251</v>
      </c>
      <c r="J839" s="30">
        <v>0.28499999999999998</v>
      </c>
      <c r="K839" s="30">
        <v>0.249</v>
      </c>
      <c r="L839" s="30">
        <v>0.17199999999999999</v>
      </c>
      <c r="M839" s="30">
        <v>0.188</v>
      </c>
      <c r="N839" s="30">
        <v>0.24299999999999999</v>
      </c>
      <c r="O839" s="30">
        <v>0.28599999999999998</v>
      </c>
      <c r="P839" s="30">
        <v>0.218</v>
      </c>
      <c r="Q839" s="30">
        <v>0.20300000000000001</v>
      </c>
      <c r="R839" s="30">
        <v>0.20100000000000001</v>
      </c>
      <c r="S839" s="114">
        <f t="shared" si="108"/>
        <v>2.6889999999999996</v>
      </c>
      <c r="T839" s="71"/>
    </row>
    <row r="840" spans="1:20">
      <c r="A840" s="30">
        <f t="shared" si="107"/>
        <v>2019815</v>
      </c>
      <c r="B840" s="30">
        <v>81</v>
      </c>
      <c r="C840" s="30" t="str">
        <f>VLOOKUP(B840,mas!B:C,2,FALSE)</f>
        <v>ふくちやま協立診療所</v>
      </c>
      <c r="D840" s="67">
        <v>2019</v>
      </c>
      <c r="E840" s="30">
        <v>5</v>
      </c>
      <c r="F840" s="30" t="str">
        <f>VLOOKUP(E840,mas!G:H,2,FALSE)</f>
        <v>液化石油ガス（LPG)</v>
      </c>
      <c r="G840" s="30">
        <v>2.5999999999999999E-3</v>
      </c>
      <c r="H840" s="30">
        <v>5.9999999999999995E-4</v>
      </c>
      <c r="I840" s="30">
        <v>5.9999999999999995E-4</v>
      </c>
      <c r="J840" s="30">
        <v>0</v>
      </c>
      <c r="K840" s="30">
        <v>0</v>
      </c>
      <c r="L840" s="30">
        <v>0</v>
      </c>
      <c r="M840" s="30">
        <v>0</v>
      </c>
      <c r="N840" s="30">
        <v>0</v>
      </c>
      <c r="O840" s="30">
        <v>4.0000000000000002E-4</v>
      </c>
      <c r="P840" s="30">
        <v>3.5999999999999999E-3</v>
      </c>
      <c r="Q840" s="30">
        <v>2.5999999999999999E-3</v>
      </c>
      <c r="R840" s="30">
        <v>3.8E-3</v>
      </c>
      <c r="S840" s="114">
        <f t="shared" si="108"/>
        <v>1.4199999999999999E-2</v>
      </c>
      <c r="T840" s="71"/>
    </row>
    <row r="841" spans="1:20">
      <c r="A841" s="30">
        <f t="shared" si="107"/>
        <v>2019817</v>
      </c>
      <c r="B841" s="30">
        <v>81</v>
      </c>
      <c r="C841" s="30" t="str">
        <f>VLOOKUP(B841,mas!B:C,2,FALSE)</f>
        <v>ふくちやま協立診療所</v>
      </c>
      <c r="D841" s="67">
        <v>2019</v>
      </c>
      <c r="E841" s="30">
        <v>7</v>
      </c>
      <c r="F841" s="30" t="str">
        <f>VLOOKUP(E841,mas!G:H,2,FALSE)</f>
        <v>電　力</v>
      </c>
      <c r="G841" s="30">
        <v>3.3490000000000002</v>
      </c>
      <c r="H841" s="30">
        <v>2.1539999999999999</v>
      </c>
      <c r="I841" s="30">
        <v>1.9970000000000001</v>
      </c>
      <c r="J841" s="30">
        <v>2.0750000000000002</v>
      </c>
      <c r="K841" s="30">
        <v>2.5150000000000001</v>
      </c>
      <c r="L841" s="30">
        <v>2.6419999999999999</v>
      </c>
      <c r="M841" s="30">
        <v>2.4630000000000001</v>
      </c>
      <c r="N841" s="30">
        <v>2.0939999999999999</v>
      </c>
      <c r="O841" s="30">
        <v>2.298</v>
      </c>
      <c r="P841" s="30">
        <v>3.3210000000000002</v>
      </c>
      <c r="Q841" s="30">
        <v>2.931</v>
      </c>
      <c r="R841" s="30">
        <v>2.819</v>
      </c>
      <c r="S841" s="114">
        <f t="shared" si="108"/>
        <v>30.658000000000005</v>
      </c>
      <c r="T841" s="71"/>
    </row>
    <row r="842" spans="1:20">
      <c r="A842" s="30">
        <f t="shared" si="107"/>
        <v>2019971</v>
      </c>
      <c r="B842" s="72">
        <v>97</v>
      </c>
      <c r="C842" s="72" t="str">
        <f>VLOOKUP(B842,mas!B:C,2,FALSE)</f>
        <v>京都市内事業所計</v>
      </c>
      <c r="D842" s="72">
        <v>2019</v>
      </c>
      <c r="E842" s="72">
        <v>1</v>
      </c>
      <c r="F842" s="72" t="str">
        <f>VLOOKUP(E842,mas!G:H,2,FALSE)</f>
        <v>揮発油（ガソリン）</v>
      </c>
      <c r="G842" s="72">
        <f>SUMIF($E$761:$E$812,$E842,G$761:G$812)</f>
        <v>2.3624000000000001</v>
      </c>
      <c r="H842" s="72">
        <f t="shared" ref="H842:R848" si="109">SUMIF($E$761:$E$812,$E842,H$761:H$812)</f>
        <v>2.2492000000000001</v>
      </c>
      <c r="I842" s="72">
        <f t="shared" si="109"/>
        <v>2.4517000000000002</v>
      </c>
      <c r="J842" s="72">
        <f t="shared" si="109"/>
        <v>2.8427000000000007</v>
      </c>
      <c r="K842" s="72">
        <f t="shared" si="109"/>
        <v>2.8894999999999995</v>
      </c>
      <c r="L842" s="72">
        <f t="shared" si="109"/>
        <v>2.6471</v>
      </c>
      <c r="M842" s="72">
        <f t="shared" si="109"/>
        <v>2.4449999999999998</v>
      </c>
      <c r="N842" s="72">
        <f t="shared" si="109"/>
        <v>2.4768000000000003</v>
      </c>
      <c r="O842" s="72">
        <f t="shared" si="109"/>
        <v>2.5714000000000001</v>
      </c>
      <c r="P842" s="72">
        <f t="shared" si="109"/>
        <v>2.3794999999999997</v>
      </c>
      <c r="Q842" s="72">
        <f t="shared" si="109"/>
        <v>2.5734000000000004</v>
      </c>
      <c r="R842" s="72">
        <f t="shared" si="109"/>
        <v>2.5371999999999999</v>
      </c>
      <c r="S842" s="114">
        <f t="shared" si="108"/>
        <v>30.425899999999999</v>
      </c>
      <c r="T842" s="71"/>
    </row>
    <row r="843" spans="1:20">
      <c r="A843" s="30">
        <f t="shared" si="107"/>
        <v>2019972</v>
      </c>
      <c r="B843" s="72">
        <v>97</v>
      </c>
      <c r="C843" s="72" t="str">
        <f>VLOOKUP(B843,mas!B:C,2,FALSE)</f>
        <v>京都市内事業所計</v>
      </c>
      <c r="D843" s="72">
        <v>2019</v>
      </c>
      <c r="E843" s="72">
        <v>2</v>
      </c>
      <c r="F843" s="72" t="str">
        <f>VLOOKUP(E843,mas!G:H,2,FALSE)</f>
        <v>灯　油</v>
      </c>
      <c r="G843" s="72">
        <f t="shared" ref="G843:G848" si="110">SUMIF($E$761:$E$812,$E843,G$761:G$812)</f>
        <v>0</v>
      </c>
      <c r="H843" s="72">
        <f t="shared" si="109"/>
        <v>0</v>
      </c>
      <c r="I843" s="72">
        <f t="shared" si="109"/>
        <v>0</v>
      </c>
      <c r="J843" s="72">
        <f t="shared" si="109"/>
        <v>0</v>
      </c>
      <c r="K843" s="72">
        <f t="shared" si="109"/>
        <v>0</v>
      </c>
      <c r="L843" s="72">
        <f t="shared" si="109"/>
        <v>0</v>
      </c>
      <c r="M843" s="72">
        <f t="shared" si="109"/>
        <v>0</v>
      </c>
      <c r="N843" s="72">
        <f t="shared" si="109"/>
        <v>0.26700000000000002</v>
      </c>
      <c r="O843" s="72">
        <f t="shared" si="109"/>
        <v>0.39299999999999996</v>
      </c>
      <c r="P843" s="72">
        <f t="shared" si="109"/>
        <v>0.40500000000000003</v>
      </c>
      <c r="Q843" s="72">
        <f t="shared" si="109"/>
        <v>0.4385</v>
      </c>
      <c r="R843" s="72">
        <f t="shared" si="109"/>
        <v>0.45700000000000002</v>
      </c>
      <c r="S843" s="114">
        <f t="shared" si="108"/>
        <v>1.9604999999999999</v>
      </c>
      <c r="T843" s="71"/>
    </row>
    <row r="844" spans="1:20">
      <c r="A844" s="30">
        <f t="shared" si="107"/>
        <v>2019973</v>
      </c>
      <c r="B844" s="72">
        <v>97</v>
      </c>
      <c r="C844" s="72" t="str">
        <f>VLOOKUP(B844,mas!B:C,2,FALSE)</f>
        <v>京都市内事業所計</v>
      </c>
      <c r="D844" s="72">
        <v>2019</v>
      </c>
      <c r="E844" s="72">
        <v>3</v>
      </c>
      <c r="F844" s="72" t="str">
        <f>VLOOKUP(E844,mas!G:H,2,FALSE)</f>
        <v>軽　油</v>
      </c>
      <c r="G844" s="72">
        <f t="shared" si="110"/>
        <v>0</v>
      </c>
      <c r="H844" s="72">
        <f t="shared" si="109"/>
        <v>0</v>
      </c>
      <c r="I844" s="72">
        <f t="shared" si="109"/>
        <v>0</v>
      </c>
      <c r="J844" s="72">
        <f t="shared" si="109"/>
        <v>0</v>
      </c>
      <c r="K844" s="72">
        <f t="shared" si="109"/>
        <v>0</v>
      </c>
      <c r="L844" s="72">
        <f t="shared" si="109"/>
        <v>0</v>
      </c>
      <c r="M844" s="72">
        <f t="shared" si="109"/>
        <v>0</v>
      </c>
      <c r="N844" s="72">
        <f t="shared" si="109"/>
        <v>0</v>
      </c>
      <c r="O844" s="72">
        <f t="shared" si="109"/>
        <v>0</v>
      </c>
      <c r="P844" s="72">
        <f t="shared" si="109"/>
        <v>0</v>
      </c>
      <c r="Q844" s="72">
        <f t="shared" si="109"/>
        <v>0</v>
      </c>
      <c r="R844" s="72">
        <f t="shared" si="109"/>
        <v>0</v>
      </c>
      <c r="S844" s="114">
        <f t="shared" si="108"/>
        <v>0</v>
      </c>
      <c r="T844" s="71"/>
    </row>
    <row r="845" spans="1:20">
      <c r="A845" s="30">
        <f t="shared" si="107"/>
        <v>2019974</v>
      </c>
      <c r="B845" s="72">
        <v>97</v>
      </c>
      <c r="C845" s="72" t="str">
        <f>VLOOKUP(B845,mas!B:C,2,FALSE)</f>
        <v>京都市内事業所計</v>
      </c>
      <c r="D845" s="72">
        <v>2019</v>
      </c>
      <c r="E845" s="72">
        <v>4</v>
      </c>
      <c r="F845" s="72" t="str">
        <f>VLOOKUP(E845,mas!G:H,2,FALSE)</f>
        <v>Ａ重油</v>
      </c>
      <c r="G845" s="72">
        <f t="shared" si="110"/>
        <v>0</v>
      </c>
      <c r="H845" s="72">
        <f t="shared" si="109"/>
        <v>0</v>
      </c>
      <c r="I845" s="72">
        <f t="shared" si="109"/>
        <v>0</v>
      </c>
      <c r="J845" s="72">
        <f t="shared" si="109"/>
        <v>0</v>
      </c>
      <c r="K845" s="72">
        <f t="shared" si="109"/>
        <v>0</v>
      </c>
      <c r="L845" s="72">
        <f t="shared" si="109"/>
        <v>0</v>
      </c>
      <c r="M845" s="72">
        <f t="shared" si="109"/>
        <v>0</v>
      </c>
      <c r="N845" s="72">
        <f t="shared" si="109"/>
        <v>0</v>
      </c>
      <c r="O845" s="72">
        <f t="shared" si="109"/>
        <v>0</v>
      </c>
      <c r="P845" s="72">
        <f t="shared" si="109"/>
        <v>0</v>
      </c>
      <c r="Q845" s="72">
        <f t="shared" si="109"/>
        <v>0</v>
      </c>
      <c r="R845" s="72">
        <f t="shared" si="109"/>
        <v>0</v>
      </c>
      <c r="S845" s="114">
        <f t="shared" si="108"/>
        <v>0</v>
      </c>
      <c r="T845" s="71"/>
    </row>
    <row r="846" spans="1:20">
      <c r="A846" s="30">
        <f t="shared" si="107"/>
        <v>2019975</v>
      </c>
      <c r="B846" s="72">
        <v>97</v>
      </c>
      <c r="C846" s="72" t="str">
        <f>VLOOKUP(B846,mas!B:C,2,FALSE)</f>
        <v>京都市内事業所計</v>
      </c>
      <c r="D846" s="72">
        <v>2019</v>
      </c>
      <c r="E846" s="72">
        <v>5</v>
      </c>
      <c r="F846" s="72" t="str">
        <f>VLOOKUP(E846,mas!G:H,2,FALSE)</f>
        <v>液化石油ガス（LPG)</v>
      </c>
      <c r="G846" s="72">
        <f t="shared" si="110"/>
        <v>0</v>
      </c>
      <c r="H846" s="72">
        <f t="shared" si="109"/>
        <v>0</v>
      </c>
      <c r="I846" s="72">
        <f t="shared" si="109"/>
        <v>0</v>
      </c>
      <c r="J846" s="72">
        <f t="shared" si="109"/>
        <v>0</v>
      </c>
      <c r="K846" s="72">
        <f t="shared" si="109"/>
        <v>0</v>
      </c>
      <c r="L846" s="72">
        <f t="shared" si="109"/>
        <v>0</v>
      </c>
      <c r="M846" s="72">
        <f t="shared" si="109"/>
        <v>0</v>
      </c>
      <c r="N846" s="72">
        <f t="shared" si="109"/>
        <v>0</v>
      </c>
      <c r="O846" s="72">
        <f t="shared" si="109"/>
        <v>0</v>
      </c>
      <c r="P846" s="72">
        <f t="shared" si="109"/>
        <v>0</v>
      </c>
      <c r="Q846" s="72">
        <f t="shared" si="109"/>
        <v>0</v>
      </c>
      <c r="R846" s="72">
        <f t="shared" si="109"/>
        <v>0</v>
      </c>
      <c r="S846" s="114">
        <f t="shared" si="108"/>
        <v>0</v>
      </c>
      <c r="T846" s="71"/>
    </row>
    <row r="847" spans="1:20">
      <c r="A847" s="30">
        <f t="shared" si="107"/>
        <v>2019976</v>
      </c>
      <c r="B847" s="72">
        <v>97</v>
      </c>
      <c r="C847" s="72" t="str">
        <f>VLOOKUP(B847,mas!B:C,2,FALSE)</f>
        <v>京都市内事業所計</v>
      </c>
      <c r="D847" s="72">
        <v>2019</v>
      </c>
      <c r="E847" s="72">
        <v>6</v>
      </c>
      <c r="F847" s="72" t="str">
        <f>VLOOKUP(E847,mas!G:H,2,FALSE)</f>
        <v>都市ガス（13A）</v>
      </c>
      <c r="G847" s="72">
        <f t="shared" si="110"/>
        <v>29.965999999999998</v>
      </c>
      <c r="H847" s="72">
        <f t="shared" si="109"/>
        <v>32.833000000000006</v>
      </c>
      <c r="I847" s="72">
        <f t="shared" si="109"/>
        <v>44.366</v>
      </c>
      <c r="J847" s="72">
        <f t="shared" si="109"/>
        <v>56.005999999999993</v>
      </c>
      <c r="K847" s="72">
        <f t="shared" si="109"/>
        <v>72.742999999999981</v>
      </c>
      <c r="L847" s="72">
        <f t="shared" si="109"/>
        <v>58.237999999999992</v>
      </c>
      <c r="M847" s="72">
        <f t="shared" si="109"/>
        <v>36.02000000000001</v>
      </c>
      <c r="N847" s="72">
        <f t="shared" si="109"/>
        <v>20.946999999999999</v>
      </c>
      <c r="O847" s="72">
        <f t="shared" si="109"/>
        <v>25.479999999999997</v>
      </c>
      <c r="P847" s="72">
        <f t="shared" si="109"/>
        <v>25.738199999999999</v>
      </c>
      <c r="Q847" s="72">
        <f t="shared" si="109"/>
        <v>25.378299999999999</v>
      </c>
      <c r="R847" s="72">
        <f t="shared" si="109"/>
        <v>23.774100000000004</v>
      </c>
      <c r="S847" s="114">
        <f t="shared" si="108"/>
        <v>451.48960000000011</v>
      </c>
      <c r="T847" s="71"/>
    </row>
    <row r="848" spans="1:20">
      <c r="A848" s="30">
        <f t="shared" si="107"/>
        <v>2019977</v>
      </c>
      <c r="B848" s="72">
        <v>97</v>
      </c>
      <c r="C848" s="72" t="str">
        <f>VLOOKUP(B848,mas!B:C,2,FALSE)</f>
        <v>京都市内事業所計</v>
      </c>
      <c r="D848" s="72">
        <v>2019</v>
      </c>
      <c r="E848" s="72">
        <v>7</v>
      </c>
      <c r="F848" s="72" t="str">
        <f>VLOOKUP(E848,mas!G:H,2,FALSE)</f>
        <v>電　力</v>
      </c>
      <c r="G848" s="72">
        <f t="shared" si="110"/>
        <v>336.185</v>
      </c>
      <c r="H848" s="72">
        <f t="shared" si="109"/>
        <v>338.017</v>
      </c>
      <c r="I848" s="72">
        <f t="shared" si="109"/>
        <v>354.36499999999995</v>
      </c>
      <c r="J848" s="72">
        <f t="shared" si="109"/>
        <v>391.71900000000011</v>
      </c>
      <c r="K848" s="72">
        <f t="shared" si="109"/>
        <v>430.55400000000014</v>
      </c>
      <c r="L848" s="72">
        <f t="shared" si="109"/>
        <v>383.6989999999999</v>
      </c>
      <c r="M848" s="72">
        <f t="shared" si="109"/>
        <v>349.9849999999999</v>
      </c>
      <c r="N848" s="72">
        <f t="shared" si="109"/>
        <v>452.42099999999999</v>
      </c>
      <c r="O848" s="72">
        <f t="shared" si="109"/>
        <v>561.27799999999991</v>
      </c>
      <c r="P848" s="72">
        <f t="shared" si="109"/>
        <v>602.40399999999988</v>
      </c>
      <c r="Q848" s="72">
        <f t="shared" si="109"/>
        <v>562.56400000000019</v>
      </c>
      <c r="R848" s="72">
        <f t="shared" si="109"/>
        <v>501.14799999999997</v>
      </c>
      <c r="S848" s="114">
        <f t="shared" si="108"/>
        <v>5264.3389999999999</v>
      </c>
      <c r="T848" s="71"/>
    </row>
    <row r="849" spans="1:20">
      <c r="A849" s="30">
        <f t="shared" si="107"/>
        <v>2019981</v>
      </c>
      <c r="B849" s="72">
        <v>98</v>
      </c>
      <c r="C849" s="72" t="str">
        <f>VLOOKUP(B849,mas!B:C,2,FALSE)</f>
        <v>京都府内事業所計</v>
      </c>
      <c r="D849" s="72">
        <v>2019</v>
      </c>
      <c r="E849" s="72">
        <v>1</v>
      </c>
      <c r="F849" s="72" t="str">
        <f>VLOOKUP(E849,mas!G:H,2,FALSE)</f>
        <v>揮発油（ガソリン）</v>
      </c>
      <c r="G849" s="72">
        <f>SUMIF($E$813:$E$841,$E849,G$813:G$841)</f>
        <v>2.2679999999999998</v>
      </c>
      <c r="H849" s="72">
        <f t="shared" ref="H849:R855" si="111">SUMIF($E$813:$E$841,$E849,H$813:H$841)</f>
        <v>2.0510000000000002</v>
      </c>
      <c r="I849" s="72">
        <f t="shared" si="111"/>
        <v>2.4929999999999999</v>
      </c>
      <c r="J849" s="72">
        <f t="shared" si="111"/>
        <v>2.4350000000000001</v>
      </c>
      <c r="K849" s="72">
        <f t="shared" si="111"/>
        <v>2.5020000000000002</v>
      </c>
      <c r="L849" s="72">
        <f t="shared" si="111"/>
        <v>2.234</v>
      </c>
      <c r="M849" s="72">
        <f t="shared" si="111"/>
        <v>2.1800000000000002</v>
      </c>
      <c r="N849" s="72">
        <f t="shared" si="111"/>
        <v>2.226</v>
      </c>
      <c r="O849" s="72">
        <f t="shared" si="111"/>
        <v>2.496</v>
      </c>
      <c r="P849" s="72">
        <f t="shared" si="111"/>
        <v>2.0059999999999998</v>
      </c>
      <c r="Q849" s="72">
        <f t="shared" si="111"/>
        <v>2.153</v>
      </c>
      <c r="R849" s="72">
        <f t="shared" si="111"/>
        <v>1.9989999999999999</v>
      </c>
      <c r="S849" s="114">
        <f t="shared" si="108"/>
        <v>27.042999999999996</v>
      </c>
      <c r="T849" s="71"/>
    </row>
    <row r="850" spans="1:20">
      <c r="A850" s="30">
        <f t="shared" si="107"/>
        <v>2019982</v>
      </c>
      <c r="B850" s="72">
        <v>98</v>
      </c>
      <c r="C850" s="72" t="str">
        <f>VLOOKUP(B850,mas!B:C,2,FALSE)</f>
        <v>京都府内事業所計</v>
      </c>
      <c r="D850" s="72">
        <v>2019</v>
      </c>
      <c r="E850" s="72">
        <v>2</v>
      </c>
      <c r="F850" s="72" t="str">
        <f>VLOOKUP(E850,mas!G:H,2,FALSE)</f>
        <v>灯　油</v>
      </c>
      <c r="G850" s="72">
        <f t="shared" ref="G850:G855" si="112">SUMIF($E$813:$E$841,$E850,G$813:G$841)</f>
        <v>0.29799999999999999</v>
      </c>
      <c r="H850" s="72">
        <f t="shared" si="111"/>
        <v>0</v>
      </c>
      <c r="I850" s="72">
        <f t="shared" si="111"/>
        <v>0.22</v>
      </c>
      <c r="J850" s="72">
        <f t="shared" si="111"/>
        <v>0</v>
      </c>
      <c r="K850" s="72">
        <f t="shared" si="111"/>
        <v>0.79900000000000004</v>
      </c>
      <c r="L850" s="72">
        <f t="shared" si="111"/>
        <v>0.505</v>
      </c>
      <c r="M850" s="72">
        <f t="shared" si="111"/>
        <v>0.21299999999999999</v>
      </c>
      <c r="N850" s="72">
        <f t="shared" si="111"/>
        <v>0.499</v>
      </c>
      <c r="O850" s="72">
        <f t="shared" si="111"/>
        <v>0.93</v>
      </c>
      <c r="P850" s="72">
        <f t="shared" si="111"/>
        <v>0.83100000000000007</v>
      </c>
      <c r="Q850" s="72">
        <f t="shared" si="111"/>
        <v>0.84799999999999998</v>
      </c>
      <c r="R850" s="72">
        <f t="shared" si="111"/>
        <v>0.69900000000000007</v>
      </c>
      <c r="S850" s="114">
        <f t="shared" si="108"/>
        <v>5.8420000000000005</v>
      </c>
      <c r="T850" s="71"/>
    </row>
    <row r="851" spans="1:20">
      <c r="A851" s="30">
        <f t="shared" si="107"/>
        <v>2019983</v>
      </c>
      <c r="B851" s="72">
        <v>98</v>
      </c>
      <c r="C851" s="72" t="str">
        <f>VLOOKUP(B851,mas!B:C,2,FALSE)</f>
        <v>京都府内事業所計</v>
      </c>
      <c r="D851" s="72">
        <v>2019</v>
      </c>
      <c r="E851" s="72">
        <v>3</v>
      </c>
      <c r="F851" s="72" t="str">
        <f>VLOOKUP(E851,mas!G:H,2,FALSE)</f>
        <v>軽　油</v>
      </c>
      <c r="G851" s="72">
        <f t="shared" si="112"/>
        <v>0.17099999999999999</v>
      </c>
      <c r="H851" s="72">
        <f t="shared" si="111"/>
        <v>5.1999999999999998E-2</v>
      </c>
      <c r="I851" s="72">
        <f t="shared" si="111"/>
        <v>0.151</v>
      </c>
      <c r="J851" s="72">
        <f t="shared" si="111"/>
        <v>0.13499999999999998</v>
      </c>
      <c r="K851" s="72">
        <f t="shared" si="111"/>
        <v>5.5E-2</v>
      </c>
      <c r="L851" s="72">
        <f t="shared" si="111"/>
        <v>0.24399999999999999</v>
      </c>
      <c r="M851" s="72">
        <f t="shared" si="111"/>
        <v>9.0999999999999998E-2</v>
      </c>
      <c r="N851" s="72">
        <f t="shared" si="111"/>
        <v>0.158</v>
      </c>
      <c r="O851" s="72">
        <f t="shared" si="111"/>
        <v>7.6999999999999999E-2</v>
      </c>
      <c r="P851" s="72">
        <f t="shared" si="111"/>
        <v>9.6000000000000002E-2</v>
      </c>
      <c r="Q851" s="72">
        <f t="shared" si="111"/>
        <v>2.1999999999999999E-2</v>
      </c>
      <c r="R851" s="72">
        <f t="shared" si="111"/>
        <v>8.2000000000000003E-2</v>
      </c>
      <c r="S851" s="114">
        <f t="shared" si="108"/>
        <v>1.3340000000000001</v>
      </c>
      <c r="T851" s="71"/>
    </row>
    <row r="852" spans="1:20">
      <c r="A852" s="30">
        <f t="shared" si="107"/>
        <v>2019984</v>
      </c>
      <c r="B852" s="72">
        <v>98</v>
      </c>
      <c r="C852" s="72" t="str">
        <f>VLOOKUP(B852,mas!B:C,2,FALSE)</f>
        <v>京都府内事業所計</v>
      </c>
      <c r="D852" s="72">
        <v>2019</v>
      </c>
      <c r="E852" s="72">
        <v>4</v>
      </c>
      <c r="F852" s="72" t="str">
        <f>VLOOKUP(E852,mas!G:H,2,FALSE)</f>
        <v>Ａ重油</v>
      </c>
      <c r="G852" s="72">
        <f t="shared" si="112"/>
        <v>0</v>
      </c>
      <c r="H852" s="72">
        <f t="shared" si="111"/>
        <v>0</v>
      </c>
      <c r="I852" s="72">
        <f t="shared" si="111"/>
        <v>0</v>
      </c>
      <c r="J852" s="72">
        <f t="shared" si="111"/>
        <v>0</v>
      </c>
      <c r="K852" s="72">
        <f t="shared" si="111"/>
        <v>0</v>
      </c>
      <c r="L852" s="72">
        <f t="shared" si="111"/>
        <v>0</v>
      </c>
      <c r="M852" s="72">
        <f t="shared" si="111"/>
        <v>0</v>
      </c>
      <c r="N852" s="72">
        <f t="shared" si="111"/>
        <v>0</v>
      </c>
      <c r="O852" s="72">
        <f t="shared" si="111"/>
        <v>0</v>
      </c>
      <c r="P852" s="72">
        <f t="shared" si="111"/>
        <v>0</v>
      </c>
      <c r="Q852" s="72">
        <f t="shared" si="111"/>
        <v>0</v>
      </c>
      <c r="R852" s="72">
        <f t="shared" si="111"/>
        <v>0</v>
      </c>
      <c r="S852" s="114">
        <f t="shared" si="108"/>
        <v>0</v>
      </c>
      <c r="T852" s="71"/>
    </row>
    <row r="853" spans="1:20">
      <c r="A853" s="30">
        <f t="shared" si="107"/>
        <v>2019985</v>
      </c>
      <c r="B853" s="72">
        <v>98</v>
      </c>
      <c r="C853" s="72" t="str">
        <f>VLOOKUP(B853,mas!B:C,2,FALSE)</f>
        <v>京都府内事業所計</v>
      </c>
      <c r="D853" s="72">
        <v>2019</v>
      </c>
      <c r="E853" s="72">
        <v>5</v>
      </c>
      <c r="F853" s="72" t="str">
        <f>VLOOKUP(E853,mas!G:H,2,FALSE)</f>
        <v>液化石油ガス（LPG)</v>
      </c>
      <c r="G853" s="72">
        <f t="shared" si="112"/>
        <v>2.9171999999999998</v>
      </c>
      <c r="H853" s="72">
        <f t="shared" si="111"/>
        <v>2.5448</v>
      </c>
      <c r="I853" s="72">
        <f t="shared" si="111"/>
        <v>3.4897999999999998</v>
      </c>
      <c r="J853" s="72">
        <f t="shared" si="111"/>
        <v>4.3891999999999998</v>
      </c>
      <c r="K853" s="72">
        <f t="shared" si="111"/>
        <v>6.1784000000000008</v>
      </c>
      <c r="L853" s="72">
        <f t="shared" si="111"/>
        <v>4.9311999999999996</v>
      </c>
      <c r="M853" s="72">
        <f t="shared" si="111"/>
        <v>3.1023999999999998</v>
      </c>
      <c r="N853" s="72">
        <f t="shared" si="111"/>
        <v>2.6490000000000005</v>
      </c>
      <c r="O853" s="72">
        <f t="shared" si="111"/>
        <v>3.3555999999999999</v>
      </c>
      <c r="P853" s="72">
        <f t="shared" si="111"/>
        <v>3.5926</v>
      </c>
      <c r="Q853" s="72">
        <f t="shared" si="111"/>
        <v>3.6496000000000004</v>
      </c>
      <c r="R853" s="72">
        <f t="shared" si="111"/>
        <v>3.0742000000000003</v>
      </c>
      <c r="S853" s="114">
        <f t="shared" si="108"/>
        <v>43.873999999999995</v>
      </c>
      <c r="T853" s="71"/>
    </row>
    <row r="854" spans="1:20">
      <c r="A854" s="30">
        <f t="shared" si="107"/>
        <v>2019986</v>
      </c>
      <c r="B854" s="72">
        <v>98</v>
      </c>
      <c r="C854" s="72" t="str">
        <f>VLOOKUP(B854,mas!B:C,2,FALSE)</f>
        <v>京都府内事業所計</v>
      </c>
      <c r="D854" s="72">
        <v>2019</v>
      </c>
      <c r="E854" s="72">
        <v>6</v>
      </c>
      <c r="F854" s="72" t="str">
        <f>VLOOKUP(E854,mas!G:H,2,FALSE)</f>
        <v>都市ガス（13A）</v>
      </c>
      <c r="G854" s="72">
        <f t="shared" si="112"/>
        <v>0</v>
      </c>
      <c r="H854" s="72">
        <f t="shared" si="111"/>
        <v>0</v>
      </c>
      <c r="I854" s="72">
        <f t="shared" si="111"/>
        <v>0</v>
      </c>
      <c r="J854" s="72">
        <f t="shared" si="111"/>
        <v>0</v>
      </c>
      <c r="K854" s="72">
        <f t="shared" si="111"/>
        <v>0</v>
      </c>
      <c r="L854" s="72">
        <f t="shared" si="111"/>
        <v>0</v>
      </c>
      <c r="M854" s="72">
        <f t="shared" si="111"/>
        <v>0</v>
      </c>
      <c r="N854" s="72">
        <f t="shared" si="111"/>
        <v>0</v>
      </c>
      <c r="O854" s="72">
        <f t="shared" si="111"/>
        <v>0</v>
      </c>
      <c r="P854" s="72">
        <f t="shared" si="111"/>
        <v>0</v>
      </c>
      <c r="Q854" s="72">
        <f t="shared" si="111"/>
        <v>0</v>
      </c>
      <c r="R854" s="72">
        <f t="shared" si="111"/>
        <v>0</v>
      </c>
      <c r="S854" s="114">
        <f>SUM(G854:R854)</f>
        <v>0</v>
      </c>
      <c r="T854" s="71"/>
    </row>
    <row r="855" spans="1:20">
      <c r="A855" s="30">
        <f t="shared" si="107"/>
        <v>2019987</v>
      </c>
      <c r="B855" s="72">
        <v>98</v>
      </c>
      <c r="C855" s="72" t="str">
        <f>VLOOKUP(B855,mas!B:C,2,FALSE)</f>
        <v>京都府内事業所計</v>
      </c>
      <c r="D855" s="72">
        <v>2019</v>
      </c>
      <c r="E855" s="72">
        <v>7</v>
      </c>
      <c r="F855" s="72" t="str">
        <f>VLOOKUP(E855,mas!G:H,2,FALSE)</f>
        <v>電　力</v>
      </c>
      <c r="G855" s="72">
        <f t="shared" si="112"/>
        <v>70.000000000000014</v>
      </c>
      <c r="H855" s="72">
        <f t="shared" si="111"/>
        <v>63.586000000000013</v>
      </c>
      <c r="I855" s="72">
        <f t="shared" si="111"/>
        <v>67.512999999999977</v>
      </c>
      <c r="J855" s="72">
        <f t="shared" si="111"/>
        <v>76.248000000000019</v>
      </c>
      <c r="K855" s="72">
        <f t="shared" si="111"/>
        <v>82.681000000000012</v>
      </c>
      <c r="L855" s="72">
        <f t="shared" si="111"/>
        <v>72.154999999999987</v>
      </c>
      <c r="M855" s="72">
        <f t="shared" si="111"/>
        <v>66.828000000000003</v>
      </c>
      <c r="N855" s="72">
        <f t="shared" si="111"/>
        <v>71.941000000000003</v>
      </c>
      <c r="O855" s="72">
        <f t="shared" si="111"/>
        <v>82.60499999999999</v>
      </c>
      <c r="P855" s="72">
        <f t="shared" si="111"/>
        <v>85.123999999999995</v>
      </c>
      <c r="Q855" s="72">
        <f t="shared" si="111"/>
        <v>80.34899999999999</v>
      </c>
      <c r="R855" s="72">
        <f t="shared" si="111"/>
        <v>78.508000000000024</v>
      </c>
      <c r="S855" s="114">
        <f t="shared" si="108"/>
        <v>897.53800000000001</v>
      </c>
      <c r="T855" s="71"/>
    </row>
    <row r="856" spans="1:20">
      <c r="A856" s="30">
        <f t="shared" si="107"/>
        <v>2019991</v>
      </c>
      <c r="B856" s="72">
        <v>99</v>
      </c>
      <c r="C856" s="72" t="str">
        <f>VLOOKUP(B856,mas!B:C,2,FALSE)</f>
        <v>京都保健会（市＋府）</v>
      </c>
      <c r="D856" s="72">
        <v>2019</v>
      </c>
      <c r="E856" s="72">
        <v>1</v>
      </c>
      <c r="F856" s="72" t="str">
        <f>VLOOKUP(E856,mas!G:H,2,FALSE)</f>
        <v>揮発油（ガソリン）</v>
      </c>
      <c r="G856" s="72">
        <f>G842+G849</f>
        <v>4.6303999999999998</v>
      </c>
      <c r="H856" s="72">
        <f t="shared" ref="H856:R856" si="113">H842+H849</f>
        <v>4.3002000000000002</v>
      </c>
      <c r="I856" s="72">
        <f t="shared" si="113"/>
        <v>4.9447000000000001</v>
      </c>
      <c r="J856" s="72">
        <f t="shared" si="113"/>
        <v>5.2777000000000012</v>
      </c>
      <c r="K856" s="72">
        <f t="shared" si="113"/>
        <v>5.3914999999999997</v>
      </c>
      <c r="L856" s="72">
        <f t="shared" si="113"/>
        <v>4.8811</v>
      </c>
      <c r="M856" s="72">
        <f t="shared" si="113"/>
        <v>4.625</v>
      </c>
      <c r="N856" s="72">
        <f t="shared" si="113"/>
        <v>4.7027999999999999</v>
      </c>
      <c r="O856" s="72">
        <f t="shared" si="113"/>
        <v>5.0674000000000001</v>
      </c>
      <c r="P856" s="72">
        <f t="shared" si="113"/>
        <v>4.3854999999999995</v>
      </c>
      <c r="Q856" s="72">
        <f t="shared" si="113"/>
        <v>4.7263999999999999</v>
      </c>
      <c r="R856" s="72">
        <f t="shared" si="113"/>
        <v>4.5362</v>
      </c>
      <c r="S856" s="114">
        <f t="shared" si="108"/>
        <v>57.468899999999998</v>
      </c>
      <c r="T856" s="71"/>
    </row>
    <row r="857" spans="1:20">
      <c r="A857" s="30">
        <f t="shared" si="107"/>
        <v>2019992</v>
      </c>
      <c r="B857" s="72">
        <v>99</v>
      </c>
      <c r="C857" s="72" t="str">
        <f>VLOOKUP(B857,mas!B:C,2,FALSE)</f>
        <v>京都保健会（市＋府）</v>
      </c>
      <c r="D857" s="72">
        <v>2019</v>
      </c>
      <c r="E857" s="72">
        <v>2</v>
      </c>
      <c r="F857" s="72" t="str">
        <f>VLOOKUP(E857,mas!G:H,2,FALSE)</f>
        <v>灯　油</v>
      </c>
      <c r="G857" s="72">
        <f t="shared" ref="G857:R857" si="114">G843+G850</f>
        <v>0.29799999999999999</v>
      </c>
      <c r="H857" s="72">
        <f t="shared" si="114"/>
        <v>0</v>
      </c>
      <c r="I857" s="72">
        <f t="shared" si="114"/>
        <v>0.22</v>
      </c>
      <c r="J857" s="72">
        <f t="shared" si="114"/>
        <v>0</v>
      </c>
      <c r="K857" s="72">
        <f t="shared" si="114"/>
        <v>0.79900000000000004</v>
      </c>
      <c r="L857" s="72">
        <f t="shared" si="114"/>
        <v>0.505</v>
      </c>
      <c r="M857" s="72">
        <f t="shared" si="114"/>
        <v>0.21299999999999999</v>
      </c>
      <c r="N857" s="72">
        <f t="shared" si="114"/>
        <v>0.76600000000000001</v>
      </c>
      <c r="O857" s="72">
        <f t="shared" si="114"/>
        <v>1.323</v>
      </c>
      <c r="P857" s="72">
        <f t="shared" si="114"/>
        <v>1.2360000000000002</v>
      </c>
      <c r="Q857" s="72">
        <f t="shared" si="114"/>
        <v>1.2865</v>
      </c>
      <c r="R857" s="72">
        <f t="shared" si="114"/>
        <v>1.1560000000000001</v>
      </c>
      <c r="S857" s="114">
        <f t="shared" si="108"/>
        <v>7.802500000000002</v>
      </c>
      <c r="T857" s="71"/>
    </row>
    <row r="858" spans="1:20">
      <c r="A858" s="30">
        <f t="shared" si="107"/>
        <v>2019993</v>
      </c>
      <c r="B858" s="72">
        <v>99</v>
      </c>
      <c r="C858" s="72" t="str">
        <f>VLOOKUP(B858,mas!B:C,2,FALSE)</f>
        <v>京都保健会（市＋府）</v>
      </c>
      <c r="D858" s="72">
        <v>2019</v>
      </c>
      <c r="E858" s="72">
        <v>3</v>
      </c>
      <c r="F858" s="72" t="str">
        <f>VLOOKUP(E858,mas!G:H,2,FALSE)</f>
        <v>軽　油</v>
      </c>
      <c r="G858" s="72">
        <f t="shared" ref="G858:R858" si="115">G844+G851</f>
        <v>0.17099999999999999</v>
      </c>
      <c r="H858" s="72">
        <f t="shared" si="115"/>
        <v>5.1999999999999998E-2</v>
      </c>
      <c r="I858" s="72">
        <f t="shared" si="115"/>
        <v>0.151</v>
      </c>
      <c r="J858" s="72">
        <f t="shared" si="115"/>
        <v>0.13499999999999998</v>
      </c>
      <c r="K858" s="72">
        <f t="shared" si="115"/>
        <v>5.5E-2</v>
      </c>
      <c r="L858" s="72">
        <f t="shared" si="115"/>
        <v>0.24399999999999999</v>
      </c>
      <c r="M858" s="72">
        <f t="shared" si="115"/>
        <v>9.0999999999999998E-2</v>
      </c>
      <c r="N858" s="72">
        <f t="shared" si="115"/>
        <v>0.158</v>
      </c>
      <c r="O858" s="72">
        <f t="shared" si="115"/>
        <v>7.6999999999999999E-2</v>
      </c>
      <c r="P858" s="72">
        <f t="shared" si="115"/>
        <v>9.6000000000000002E-2</v>
      </c>
      <c r="Q858" s="72">
        <f t="shared" si="115"/>
        <v>2.1999999999999999E-2</v>
      </c>
      <c r="R858" s="72">
        <f t="shared" si="115"/>
        <v>8.2000000000000003E-2</v>
      </c>
      <c r="S858" s="114">
        <f t="shared" si="108"/>
        <v>1.3340000000000001</v>
      </c>
      <c r="T858" s="71"/>
    </row>
    <row r="859" spans="1:20">
      <c r="A859" s="30">
        <f t="shared" si="107"/>
        <v>2019994</v>
      </c>
      <c r="B859" s="72">
        <v>99</v>
      </c>
      <c r="C859" s="72" t="str">
        <f>VLOOKUP(B859,mas!B:C,2,FALSE)</f>
        <v>京都保健会（市＋府）</v>
      </c>
      <c r="D859" s="72">
        <v>2019</v>
      </c>
      <c r="E859" s="72">
        <v>4</v>
      </c>
      <c r="F859" s="72" t="str">
        <f>VLOOKUP(E859,mas!G:H,2,FALSE)</f>
        <v>Ａ重油</v>
      </c>
      <c r="G859" s="72">
        <f t="shared" ref="G859:R859" si="116">G845+G852</f>
        <v>0</v>
      </c>
      <c r="H859" s="72">
        <f t="shared" si="116"/>
        <v>0</v>
      </c>
      <c r="I859" s="72">
        <f t="shared" si="116"/>
        <v>0</v>
      </c>
      <c r="J859" s="72">
        <f t="shared" si="116"/>
        <v>0</v>
      </c>
      <c r="K859" s="72">
        <f t="shared" si="116"/>
        <v>0</v>
      </c>
      <c r="L859" s="72">
        <f t="shared" si="116"/>
        <v>0</v>
      </c>
      <c r="M859" s="72">
        <f t="shared" si="116"/>
        <v>0</v>
      </c>
      <c r="N859" s="72">
        <f t="shared" si="116"/>
        <v>0</v>
      </c>
      <c r="O859" s="72">
        <f t="shared" si="116"/>
        <v>0</v>
      </c>
      <c r="P859" s="72">
        <f t="shared" si="116"/>
        <v>0</v>
      </c>
      <c r="Q859" s="72">
        <f t="shared" si="116"/>
        <v>0</v>
      </c>
      <c r="R859" s="72">
        <f t="shared" si="116"/>
        <v>0</v>
      </c>
      <c r="S859" s="114">
        <f t="shared" si="108"/>
        <v>0</v>
      </c>
      <c r="T859" s="71"/>
    </row>
    <row r="860" spans="1:20">
      <c r="A860" s="30">
        <f t="shared" ref="A860:A923" si="117">D860*1000+B860*10+E860</f>
        <v>2019995</v>
      </c>
      <c r="B860" s="72">
        <v>99</v>
      </c>
      <c r="C860" s="72" t="str">
        <f>VLOOKUP(B860,mas!B:C,2,FALSE)</f>
        <v>京都保健会（市＋府）</v>
      </c>
      <c r="D860" s="72">
        <v>2019</v>
      </c>
      <c r="E860" s="72">
        <v>5</v>
      </c>
      <c r="F860" s="72" t="str">
        <f>VLOOKUP(E860,mas!G:H,2,FALSE)</f>
        <v>液化石油ガス（LPG)</v>
      </c>
      <c r="G860" s="72">
        <f t="shared" ref="G860:R860" si="118">G846+G853</f>
        <v>2.9171999999999998</v>
      </c>
      <c r="H860" s="72">
        <f t="shared" si="118"/>
        <v>2.5448</v>
      </c>
      <c r="I860" s="72">
        <f t="shared" si="118"/>
        <v>3.4897999999999998</v>
      </c>
      <c r="J860" s="72">
        <f t="shared" si="118"/>
        <v>4.3891999999999998</v>
      </c>
      <c r="K860" s="72">
        <f t="shared" si="118"/>
        <v>6.1784000000000008</v>
      </c>
      <c r="L860" s="72">
        <f t="shared" si="118"/>
        <v>4.9311999999999996</v>
      </c>
      <c r="M860" s="72">
        <f t="shared" si="118"/>
        <v>3.1023999999999998</v>
      </c>
      <c r="N860" s="72">
        <f t="shared" si="118"/>
        <v>2.6490000000000005</v>
      </c>
      <c r="O860" s="72">
        <f t="shared" si="118"/>
        <v>3.3555999999999999</v>
      </c>
      <c r="P860" s="72">
        <f t="shared" si="118"/>
        <v>3.5926</v>
      </c>
      <c r="Q860" s="72">
        <f t="shared" si="118"/>
        <v>3.6496000000000004</v>
      </c>
      <c r="R860" s="72">
        <f t="shared" si="118"/>
        <v>3.0742000000000003</v>
      </c>
      <c r="S860" s="114">
        <f t="shared" si="108"/>
        <v>43.873999999999995</v>
      </c>
      <c r="T860" s="71"/>
    </row>
    <row r="861" spans="1:20">
      <c r="A861" s="30">
        <f t="shared" si="117"/>
        <v>2019996</v>
      </c>
      <c r="B861" s="72">
        <v>99</v>
      </c>
      <c r="C861" s="72" t="str">
        <f>VLOOKUP(B861,mas!B:C,2,FALSE)</f>
        <v>京都保健会（市＋府）</v>
      </c>
      <c r="D861" s="72">
        <v>2019</v>
      </c>
      <c r="E861" s="72">
        <v>6</v>
      </c>
      <c r="F861" s="72" t="str">
        <f>VLOOKUP(E861,mas!G:H,2,FALSE)</f>
        <v>都市ガス（13A）</v>
      </c>
      <c r="G861" s="72">
        <f t="shared" ref="G861:R861" si="119">G847+G854</f>
        <v>29.965999999999998</v>
      </c>
      <c r="H861" s="72">
        <f t="shared" si="119"/>
        <v>32.833000000000006</v>
      </c>
      <c r="I861" s="72">
        <f t="shared" si="119"/>
        <v>44.366</v>
      </c>
      <c r="J861" s="72">
        <f t="shared" si="119"/>
        <v>56.005999999999993</v>
      </c>
      <c r="K861" s="72">
        <f t="shared" si="119"/>
        <v>72.742999999999981</v>
      </c>
      <c r="L861" s="72">
        <f t="shared" si="119"/>
        <v>58.237999999999992</v>
      </c>
      <c r="M861" s="72">
        <f t="shared" si="119"/>
        <v>36.02000000000001</v>
      </c>
      <c r="N861" s="72">
        <f t="shared" si="119"/>
        <v>20.946999999999999</v>
      </c>
      <c r="O861" s="72">
        <f t="shared" si="119"/>
        <v>25.479999999999997</v>
      </c>
      <c r="P861" s="72">
        <f t="shared" si="119"/>
        <v>25.738199999999999</v>
      </c>
      <c r="Q861" s="72">
        <f t="shared" si="119"/>
        <v>25.378299999999999</v>
      </c>
      <c r="R861" s="72">
        <f t="shared" si="119"/>
        <v>23.774100000000004</v>
      </c>
      <c r="S861" s="114">
        <f t="shared" si="108"/>
        <v>451.48960000000011</v>
      </c>
      <c r="T861" s="71"/>
    </row>
    <row r="862" spans="1:20">
      <c r="A862" s="30">
        <f t="shared" si="117"/>
        <v>2019997</v>
      </c>
      <c r="B862" s="72">
        <v>99</v>
      </c>
      <c r="C862" s="72" t="str">
        <f>VLOOKUP(B862,mas!B:C,2,FALSE)</f>
        <v>京都保健会（市＋府）</v>
      </c>
      <c r="D862" s="67">
        <v>2019</v>
      </c>
      <c r="E862" s="30">
        <v>7</v>
      </c>
      <c r="F862" s="30" t="str">
        <f>VLOOKUP(E862,mas!G:H,2,FALSE)</f>
        <v>電　力</v>
      </c>
      <c r="G862" s="72">
        <f t="shared" ref="G862:R862" si="120">G848+G855</f>
        <v>406.185</v>
      </c>
      <c r="H862" s="72">
        <f t="shared" si="120"/>
        <v>401.60300000000001</v>
      </c>
      <c r="I862" s="72">
        <f t="shared" si="120"/>
        <v>421.87799999999993</v>
      </c>
      <c r="J862" s="72">
        <f t="shared" si="120"/>
        <v>467.9670000000001</v>
      </c>
      <c r="K862" s="72">
        <f t="shared" si="120"/>
        <v>513.23500000000013</v>
      </c>
      <c r="L862" s="72">
        <f t="shared" si="120"/>
        <v>455.85399999999987</v>
      </c>
      <c r="M862" s="72">
        <f t="shared" si="120"/>
        <v>416.81299999999987</v>
      </c>
      <c r="N862" s="72">
        <f t="shared" si="120"/>
        <v>524.36199999999997</v>
      </c>
      <c r="O862" s="72">
        <f t="shared" si="120"/>
        <v>643.88299999999992</v>
      </c>
      <c r="P862" s="72">
        <f t="shared" si="120"/>
        <v>687.52799999999991</v>
      </c>
      <c r="Q862" s="72">
        <f t="shared" si="120"/>
        <v>642.91300000000024</v>
      </c>
      <c r="R862" s="72">
        <f t="shared" si="120"/>
        <v>579.65599999999995</v>
      </c>
      <c r="S862" s="114">
        <f t="shared" si="108"/>
        <v>6161.8770000000004</v>
      </c>
      <c r="T862" s="71"/>
    </row>
    <row r="863" spans="1:20">
      <c r="A863" s="30">
        <f t="shared" si="117"/>
        <v>2020017</v>
      </c>
      <c r="B863" s="30">
        <v>1</v>
      </c>
      <c r="C863" s="30" t="str">
        <f>VLOOKUP(B863,mas!B:C,2,FALSE)</f>
        <v>保健会事務局</v>
      </c>
      <c r="D863" s="30">
        <v>2020</v>
      </c>
      <c r="E863" s="30">
        <v>7</v>
      </c>
      <c r="F863" s="30" t="str">
        <f>VLOOKUP(E863,mas!G:H,2,FALSE)</f>
        <v>電　力</v>
      </c>
      <c r="G863" s="30">
        <v>2.214</v>
      </c>
      <c r="H863" s="30">
        <v>2.214</v>
      </c>
      <c r="I863" s="30">
        <v>2.214</v>
      </c>
      <c r="J863" s="30">
        <v>2.214</v>
      </c>
      <c r="K863" s="30">
        <v>2.214</v>
      </c>
      <c r="L863" s="30">
        <v>2.214</v>
      </c>
      <c r="M863" s="30">
        <v>1.3069999999999999</v>
      </c>
      <c r="N863" s="30">
        <v>1.577</v>
      </c>
      <c r="O863" s="71">
        <v>2.496</v>
      </c>
      <c r="P863" s="30">
        <v>2.8029999999999999</v>
      </c>
      <c r="Q863" s="30">
        <v>2.1819999999999999</v>
      </c>
      <c r="R863" s="30">
        <v>1.6319999999999999</v>
      </c>
      <c r="S863" s="114">
        <f t="shared" si="108"/>
        <v>25.280999999999999</v>
      </c>
      <c r="T863" s="71"/>
    </row>
    <row r="864" spans="1:20">
      <c r="A864" s="30">
        <f t="shared" si="117"/>
        <v>2020026</v>
      </c>
      <c r="B864" s="30">
        <v>2</v>
      </c>
      <c r="C864" s="30" t="str">
        <f>VLOOKUP(B864,mas!B:C,2,FALSE)</f>
        <v>近畿高等看護専門学校</v>
      </c>
      <c r="D864" s="30">
        <v>2020</v>
      </c>
      <c r="E864" s="30">
        <v>6</v>
      </c>
      <c r="F864" s="30" t="str">
        <f>VLOOKUP(E864,mas!G:H,2,FALSE)</f>
        <v>都市ガス（13A）</v>
      </c>
      <c r="G864" s="30">
        <v>0.24199999999999999</v>
      </c>
      <c r="H864" s="30">
        <v>0.10199999999999999</v>
      </c>
      <c r="I864" s="30">
        <v>0.57499999999999996</v>
      </c>
      <c r="J864" s="30">
        <v>0.78300000000000003</v>
      </c>
      <c r="K864" s="30">
        <v>1.7869999999999999</v>
      </c>
      <c r="L864" s="30">
        <v>1.7390000000000001</v>
      </c>
      <c r="M864" s="30">
        <v>0.36899999999999999</v>
      </c>
      <c r="N864" s="30">
        <v>0.45500000000000002</v>
      </c>
      <c r="O864" s="71">
        <v>0.74399999999999999</v>
      </c>
      <c r="P864" s="30">
        <v>1.23</v>
      </c>
      <c r="Q864" s="30">
        <v>0.97799999999999998</v>
      </c>
      <c r="R864" s="30">
        <v>0.85799999999999998</v>
      </c>
      <c r="S864" s="114">
        <f t="shared" si="108"/>
        <v>9.8620000000000001</v>
      </c>
      <c r="T864" s="71"/>
    </row>
    <row r="865" spans="1:20">
      <c r="A865" s="30">
        <f t="shared" si="117"/>
        <v>2020027</v>
      </c>
      <c r="B865" s="30">
        <v>2</v>
      </c>
      <c r="C865" s="30" t="str">
        <f>VLOOKUP(B865,mas!B:C,2,FALSE)</f>
        <v>近畿高等看護専門学校</v>
      </c>
      <c r="D865" s="30">
        <v>2020</v>
      </c>
      <c r="E865" s="30">
        <v>7</v>
      </c>
      <c r="F865" s="30" t="str">
        <f>VLOOKUP(E865,mas!G:H,2,FALSE)</f>
        <v>電　力</v>
      </c>
      <c r="G865" s="30">
        <v>3.133</v>
      </c>
      <c r="H865" s="30">
        <v>3.1669999999999998</v>
      </c>
      <c r="I865" s="30">
        <v>3.8610000000000002</v>
      </c>
      <c r="J865" s="30">
        <v>4.3310000000000004</v>
      </c>
      <c r="K865" s="30">
        <v>4.883</v>
      </c>
      <c r="L865" s="30">
        <v>4.2370000000000001</v>
      </c>
      <c r="M865" s="30">
        <v>4.01</v>
      </c>
      <c r="N865" s="30">
        <v>3.9849999999999999</v>
      </c>
      <c r="O865" s="71">
        <v>4.3769999999999998</v>
      </c>
      <c r="P865" s="30">
        <v>4.4320000000000004</v>
      </c>
      <c r="Q865" s="30">
        <v>3.8660000000000001</v>
      </c>
      <c r="R865" s="30">
        <v>3.7090000000000001</v>
      </c>
      <c r="S865" s="114">
        <f t="shared" si="108"/>
        <v>47.991000000000007</v>
      </c>
      <c r="T865" s="71"/>
    </row>
    <row r="866" spans="1:20">
      <c r="A866" s="30">
        <f t="shared" si="117"/>
        <v>2020116</v>
      </c>
      <c r="B866" s="30">
        <v>11</v>
      </c>
      <c r="C866" s="30" t="str">
        <f>VLOOKUP(B866,mas!B:C,2,FALSE)</f>
        <v>京都民医連中央病院</v>
      </c>
      <c r="D866" s="30">
        <v>2020</v>
      </c>
      <c r="E866" s="30">
        <v>6</v>
      </c>
      <c r="F866" s="30" t="str">
        <f>VLOOKUP(E866,mas!G:H,2,FALSE)</f>
        <v>都市ガス（13A）</v>
      </c>
      <c r="G866" s="30">
        <v>9.6609999999999996</v>
      </c>
      <c r="H866" s="30">
        <v>8.2669999999999995</v>
      </c>
      <c r="I866" s="30">
        <v>9.2989999999999995</v>
      </c>
      <c r="J866" s="30">
        <v>10.801</v>
      </c>
      <c r="K866" s="30">
        <v>9.5960000000000001</v>
      </c>
      <c r="L866" s="30">
        <v>9.5399999999999991</v>
      </c>
      <c r="M866" s="30">
        <v>11.394</v>
      </c>
      <c r="N866" s="30">
        <v>11.112</v>
      </c>
      <c r="O866" s="71">
        <v>9.6890000000000001</v>
      </c>
      <c r="P866" s="30">
        <v>10.423999999999999</v>
      </c>
      <c r="Q866" s="30">
        <v>9.3290000000000006</v>
      </c>
      <c r="R866" s="30">
        <v>9.8650000000000002</v>
      </c>
      <c r="S866" s="114">
        <f t="shared" si="108"/>
        <v>118.97699999999999</v>
      </c>
      <c r="T866" s="71"/>
    </row>
    <row r="867" spans="1:20">
      <c r="A867" s="30">
        <f t="shared" si="117"/>
        <v>2020117</v>
      </c>
      <c r="B867" s="30">
        <v>11</v>
      </c>
      <c r="C867" s="30" t="str">
        <f>VLOOKUP(B867,mas!B:C,2,FALSE)</f>
        <v>京都民医連中央病院</v>
      </c>
      <c r="D867" s="30">
        <v>2020</v>
      </c>
      <c r="E867" s="30">
        <v>7</v>
      </c>
      <c r="F867" s="30" t="str">
        <f>VLOOKUP(E867,mas!G:H,2,FALSE)</f>
        <v>電　力</v>
      </c>
      <c r="G867" s="30">
        <v>339.24099999999999</v>
      </c>
      <c r="H867" s="30">
        <v>313.005</v>
      </c>
      <c r="I867" s="30">
        <v>368.96499999999997</v>
      </c>
      <c r="J867" s="30">
        <v>419.47699999999998</v>
      </c>
      <c r="K867" s="30">
        <v>534.928</v>
      </c>
      <c r="L867" s="30">
        <v>406.56799999999998</v>
      </c>
      <c r="M867" s="30">
        <v>335.21199999999999</v>
      </c>
      <c r="N867" s="30">
        <v>327.49299999999999</v>
      </c>
      <c r="O867" s="71">
        <v>444.673</v>
      </c>
      <c r="P867" s="30">
        <v>495.80399999999997</v>
      </c>
      <c r="Q867" s="30">
        <v>413.80500000000001</v>
      </c>
      <c r="R867" s="30">
        <v>383.988</v>
      </c>
      <c r="S867" s="114">
        <f t="shared" si="108"/>
        <v>4783.1590000000006</v>
      </c>
      <c r="T867" s="71"/>
    </row>
    <row r="868" spans="1:20">
      <c r="A868" s="30">
        <f t="shared" si="117"/>
        <v>2020141</v>
      </c>
      <c r="B868" s="30">
        <v>14</v>
      </c>
      <c r="C868" s="30" t="str">
        <f>VLOOKUP(B868,mas!B:C,2,FALSE)</f>
        <v>春日診療所</v>
      </c>
      <c r="D868" s="30">
        <v>2020</v>
      </c>
      <c r="E868" s="30">
        <v>1</v>
      </c>
      <c r="F868" s="30" t="str">
        <f>VLOOKUP(E868,mas!G:H,2,FALSE)</f>
        <v>揮発油（ガソリン）</v>
      </c>
      <c r="G868" s="30">
        <v>4.5999999999999999E-2</v>
      </c>
      <c r="H868" s="30">
        <v>3.2000000000000001E-2</v>
      </c>
      <c r="I868" s="30">
        <v>6.4000000000000001E-2</v>
      </c>
      <c r="J868" s="30">
        <v>6.2E-2</v>
      </c>
      <c r="K868" s="30">
        <v>6.0999999999999999E-2</v>
      </c>
      <c r="L868" s="30">
        <v>6.0999999999999999E-2</v>
      </c>
      <c r="M868" s="30">
        <v>3.1E-2</v>
      </c>
      <c r="N868" s="30">
        <v>4.7E-2</v>
      </c>
      <c r="O868" s="71">
        <v>4.5999999999999999E-2</v>
      </c>
      <c r="P868" s="30">
        <v>4.4999999999999998E-2</v>
      </c>
      <c r="Q868" s="30">
        <v>5.8000000000000003E-2</v>
      </c>
      <c r="R868" s="30">
        <v>4.1000000000000002E-2</v>
      </c>
      <c r="S868" s="114">
        <f t="shared" si="108"/>
        <v>0.59399999999999997</v>
      </c>
      <c r="T868" s="71"/>
    </row>
    <row r="869" spans="1:20">
      <c r="A869" s="30">
        <f t="shared" si="117"/>
        <v>2020146</v>
      </c>
      <c r="B869" s="30">
        <v>14</v>
      </c>
      <c r="C869" s="30" t="str">
        <f>VLOOKUP(B869,mas!B:C,2,FALSE)</f>
        <v>春日診療所</v>
      </c>
      <c r="D869" s="30">
        <v>2020</v>
      </c>
      <c r="E869" s="30">
        <v>6</v>
      </c>
      <c r="F869" s="30" t="str">
        <f>VLOOKUP(E869,mas!G:H,2,FALSE)</f>
        <v>都市ガス（13A）</v>
      </c>
      <c r="G869" s="30">
        <v>0.25900000000000001</v>
      </c>
      <c r="H869" s="30">
        <v>0.17299999999999999</v>
      </c>
      <c r="I869" s="30">
        <v>0.317</v>
      </c>
      <c r="J869" s="30">
        <v>0.45200000000000001</v>
      </c>
      <c r="K869" s="30">
        <v>0.82499999999999996</v>
      </c>
      <c r="L869" s="30">
        <v>0.255</v>
      </c>
      <c r="M869" s="30">
        <v>0.14299999999999999</v>
      </c>
      <c r="N869" s="30">
        <v>0.38200000000000001</v>
      </c>
      <c r="O869" s="71">
        <v>0.93100000000000005</v>
      </c>
      <c r="P869" s="30">
        <v>0.68799999999999994</v>
      </c>
      <c r="Q869" s="30">
        <v>0.53100000000000003</v>
      </c>
      <c r="R869" s="30">
        <v>0.32200000000000001</v>
      </c>
      <c r="S869" s="114">
        <f t="shared" si="108"/>
        <v>5.2779999999999996</v>
      </c>
      <c r="T869" s="71"/>
    </row>
    <row r="870" spans="1:20">
      <c r="A870" s="30">
        <f t="shared" si="117"/>
        <v>2020147</v>
      </c>
      <c r="B870" s="30">
        <v>14</v>
      </c>
      <c r="C870" s="30" t="str">
        <f>VLOOKUP(B870,mas!B:C,2,FALSE)</f>
        <v>春日診療所</v>
      </c>
      <c r="D870" s="30">
        <v>2020</v>
      </c>
      <c r="E870" s="30">
        <v>7</v>
      </c>
      <c r="F870" s="30" t="str">
        <f>VLOOKUP(E870,mas!G:H,2,FALSE)</f>
        <v>電　力</v>
      </c>
      <c r="G870" s="30">
        <v>0.39200000000000002</v>
      </c>
      <c r="H870" s="30">
        <v>0.437</v>
      </c>
      <c r="I870" s="30">
        <v>0.442</v>
      </c>
      <c r="J870" s="30">
        <v>0.45600000000000002</v>
      </c>
      <c r="K870" s="30">
        <v>0.47499999999999998</v>
      </c>
      <c r="L870" s="30">
        <v>0.40100000000000002</v>
      </c>
      <c r="M870" s="30">
        <v>0.377</v>
      </c>
      <c r="N870" s="30">
        <v>0.42699999999999999</v>
      </c>
      <c r="O870" s="71">
        <v>0.43</v>
      </c>
      <c r="P870" s="30">
        <v>0.48</v>
      </c>
      <c r="Q870" s="30">
        <v>0.42399999999999999</v>
      </c>
      <c r="R870" s="30">
        <v>0.45100000000000001</v>
      </c>
      <c r="S870" s="114">
        <f t="shared" si="108"/>
        <v>5.1920000000000002</v>
      </c>
      <c r="T870" s="71"/>
    </row>
    <row r="871" spans="1:20">
      <c r="A871" s="30">
        <f t="shared" si="117"/>
        <v>2020176</v>
      </c>
      <c r="B871" s="30">
        <v>17</v>
      </c>
      <c r="C871" s="30" t="e">
        <f>VLOOKUP(B871,mas!B:C,2,FALSE)</f>
        <v>#N/A</v>
      </c>
      <c r="D871" s="30">
        <v>2020</v>
      </c>
      <c r="E871" s="30">
        <v>6</v>
      </c>
      <c r="F871" s="30" t="str">
        <f>VLOOKUP(E871,mas!G:H,2,FALSE)</f>
        <v>都市ガス（13A）</v>
      </c>
      <c r="G871" s="30">
        <v>0.32200000000000001</v>
      </c>
      <c r="H871" s="30">
        <v>0.23</v>
      </c>
      <c r="I871" s="30">
        <v>0.433</v>
      </c>
      <c r="J871" s="30">
        <v>0.65700000000000003</v>
      </c>
      <c r="K871" s="30">
        <v>0.71</v>
      </c>
      <c r="L871" s="30">
        <v>0.45400000000000001</v>
      </c>
      <c r="M871" s="30">
        <v>0.13900000000000001</v>
      </c>
      <c r="N871" s="30">
        <v>0.104</v>
      </c>
      <c r="O871" s="71">
        <v>0.17499999999999999</v>
      </c>
      <c r="P871" s="92"/>
      <c r="Q871" s="92"/>
      <c r="R871" s="92"/>
      <c r="S871" s="114">
        <f t="shared" si="108"/>
        <v>3.2240000000000002</v>
      </c>
      <c r="T871" s="71"/>
    </row>
    <row r="872" spans="1:20">
      <c r="A872" s="30">
        <f t="shared" si="117"/>
        <v>2020177</v>
      </c>
      <c r="B872" s="30">
        <v>17</v>
      </c>
      <c r="C872" s="30" t="e">
        <f>VLOOKUP(B872,mas!B:C,2,FALSE)</f>
        <v>#N/A</v>
      </c>
      <c r="D872" s="30">
        <v>2020</v>
      </c>
      <c r="E872" s="30">
        <v>7</v>
      </c>
      <c r="F872" s="30" t="str">
        <f>VLOOKUP(E872,mas!G:H,2,FALSE)</f>
        <v>電　力</v>
      </c>
      <c r="G872" s="30">
        <v>1.3540000000000001</v>
      </c>
      <c r="H872" s="30">
        <v>1.3740000000000001</v>
      </c>
      <c r="I872" s="30">
        <v>1.3580000000000001</v>
      </c>
      <c r="J872" s="30">
        <v>1.504</v>
      </c>
      <c r="K872" s="30">
        <v>1.518</v>
      </c>
      <c r="L872" s="30">
        <v>1.4890000000000001</v>
      </c>
      <c r="M872" s="30">
        <v>1.3280000000000001</v>
      </c>
      <c r="N872" s="30">
        <v>1.3520000000000001</v>
      </c>
      <c r="O872" s="71">
        <v>1.2410000000000001</v>
      </c>
      <c r="P872" s="92"/>
      <c r="Q872" s="92"/>
      <c r="R872" s="92"/>
      <c r="S872" s="114">
        <f t="shared" si="108"/>
        <v>12.517999999999999</v>
      </c>
      <c r="T872" s="71"/>
    </row>
    <row r="873" spans="1:20">
      <c r="A873" s="30">
        <f t="shared" si="117"/>
        <v>2020181</v>
      </c>
      <c r="B873" s="30">
        <v>18</v>
      </c>
      <c r="C873" s="30" t="str">
        <f>VLOOKUP(B873,mas!B:C,2,FALSE)</f>
        <v>京都民医連太子道診療所</v>
      </c>
      <c r="D873" s="30">
        <v>2020</v>
      </c>
      <c r="E873" s="30">
        <v>1</v>
      </c>
      <c r="F873" s="30" t="str">
        <f>VLOOKUP(E873,mas!G:H,2,FALSE)</f>
        <v>揮発油（ガソリン）</v>
      </c>
      <c r="G873" s="30">
        <v>0.64400000000000002</v>
      </c>
      <c r="H873" s="30">
        <v>0.58499999999999996</v>
      </c>
      <c r="I873" s="30">
        <v>0.81899999999999995</v>
      </c>
      <c r="J873" s="30">
        <v>0.82399999999999995</v>
      </c>
      <c r="K873" s="30">
        <v>0.90500000000000003</v>
      </c>
      <c r="L873" s="30">
        <v>0.74</v>
      </c>
      <c r="M873" s="30">
        <v>0.70099999999999996</v>
      </c>
      <c r="N873" s="30">
        <v>0.62</v>
      </c>
      <c r="O873" s="71">
        <v>0.60599999999999998</v>
      </c>
      <c r="P873" s="30">
        <v>0.497</v>
      </c>
      <c r="Q873" s="30">
        <v>0.55300000000000005</v>
      </c>
      <c r="R873" s="30">
        <v>0.58199999999999996</v>
      </c>
      <c r="S873" s="114">
        <f t="shared" si="108"/>
        <v>8.0760000000000005</v>
      </c>
      <c r="T873" s="71"/>
    </row>
    <row r="874" spans="1:20">
      <c r="A874" s="30">
        <f t="shared" si="117"/>
        <v>2020186</v>
      </c>
      <c r="B874" s="30">
        <v>18</v>
      </c>
      <c r="C874" s="30" t="str">
        <f>VLOOKUP(B874,mas!B:C,2,FALSE)</f>
        <v>京都民医連太子道診療所</v>
      </c>
      <c r="D874" s="30">
        <v>2020</v>
      </c>
      <c r="E874" s="30">
        <v>6</v>
      </c>
      <c r="F874" s="30" t="str">
        <f>VLOOKUP(E874,mas!G:H,2,FALSE)</f>
        <v>都市ガス（13A）</v>
      </c>
      <c r="G874" s="30">
        <v>1.931</v>
      </c>
      <c r="H874" s="30">
        <v>1.4239999999999999</v>
      </c>
      <c r="I874" s="30">
        <v>3.6349999999999998</v>
      </c>
      <c r="J874" s="30">
        <v>4.4359999999999999</v>
      </c>
      <c r="K874" s="30">
        <v>7.8330000000000002</v>
      </c>
      <c r="L874" s="30">
        <v>6.6920000000000002</v>
      </c>
      <c r="M874" s="30">
        <v>2.6779999999999999</v>
      </c>
      <c r="N874" s="30">
        <v>1.585</v>
      </c>
      <c r="O874" s="71">
        <v>4.0199999999999996</v>
      </c>
      <c r="P874" s="30">
        <v>5.484</v>
      </c>
      <c r="Q874" s="30">
        <v>6.0819999999999999</v>
      </c>
      <c r="R874" s="30">
        <v>3.4670000000000001</v>
      </c>
      <c r="S874" s="114">
        <f t="shared" si="108"/>
        <v>49.267000000000003</v>
      </c>
      <c r="T874" s="71"/>
    </row>
    <row r="875" spans="1:20">
      <c r="A875" s="30">
        <f t="shared" si="117"/>
        <v>2020187</v>
      </c>
      <c r="B875" s="30">
        <v>18</v>
      </c>
      <c r="C875" s="30" t="str">
        <f>VLOOKUP(B875,mas!B:C,2,FALSE)</f>
        <v>京都民医連太子道診療所</v>
      </c>
      <c r="D875" s="30">
        <v>2020</v>
      </c>
      <c r="E875" s="30">
        <v>7</v>
      </c>
      <c r="F875" s="30" t="str">
        <f>VLOOKUP(E875,mas!G:H,2,FALSE)</f>
        <v>電　力</v>
      </c>
      <c r="G875" s="30">
        <v>19.152999999999999</v>
      </c>
      <c r="H875" s="30">
        <v>18.227</v>
      </c>
      <c r="I875" s="30">
        <v>22.456</v>
      </c>
      <c r="J875" s="30">
        <v>23.89</v>
      </c>
      <c r="K875" s="30">
        <v>24.524999999999999</v>
      </c>
      <c r="L875" s="30">
        <v>22.260999999999999</v>
      </c>
      <c r="M875" s="30">
        <v>19.318000000000001</v>
      </c>
      <c r="N875" s="30">
        <v>18.568999999999999</v>
      </c>
      <c r="O875" s="71">
        <v>22.870999999999999</v>
      </c>
      <c r="P875" s="30">
        <v>23.565000000000001</v>
      </c>
      <c r="Q875" s="30">
        <v>22.370999999999999</v>
      </c>
      <c r="R875" s="30">
        <v>22.565000000000001</v>
      </c>
      <c r="S875" s="114">
        <f t="shared" si="108"/>
        <v>259.77100000000002</v>
      </c>
      <c r="T875" s="71"/>
    </row>
    <row r="876" spans="1:20">
      <c r="A876" s="30">
        <f t="shared" si="117"/>
        <v>2020196</v>
      </c>
      <c r="B876" s="30">
        <v>19</v>
      </c>
      <c r="C876" s="30" t="str">
        <f>VLOOKUP(B876,mas!B:C,2,FALSE)</f>
        <v>かどの三条こども診療所</v>
      </c>
      <c r="D876" s="30">
        <v>2020</v>
      </c>
      <c r="E876" s="30">
        <v>6</v>
      </c>
      <c r="F876" s="30" t="str">
        <f>VLOOKUP(E876,mas!G:H,2,FALSE)</f>
        <v>都市ガス（13A）</v>
      </c>
      <c r="G876" s="30">
        <v>0</v>
      </c>
      <c r="H876" s="30">
        <v>1E-3</v>
      </c>
      <c r="I876" s="30">
        <v>0</v>
      </c>
      <c r="J876" s="30">
        <v>0</v>
      </c>
      <c r="K876" s="30">
        <v>0</v>
      </c>
      <c r="L876" s="30">
        <v>0</v>
      </c>
      <c r="M876" s="30">
        <v>0</v>
      </c>
      <c r="N876" s="30">
        <v>1E-3</v>
      </c>
      <c r="O876" s="71">
        <v>1E-3</v>
      </c>
      <c r="P876" s="30">
        <v>1E-3</v>
      </c>
      <c r="Q876" s="30">
        <v>1E-3</v>
      </c>
      <c r="R876" s="30">
        <v>1E-3</v>
      </c>
      <c r="S876" s="114">
        <f t="shared" si="108"/>
        <v>6.0000000000000001E-3</v>
      </c>
      <c r="T876" s="71"/>
    </row>
    <row r="877" spans="1:20">
      <c r="A877" s="30">
        <f t="shared" si="117"/>
        <v>2020197</v>
      </c>
      <c r="B877" s="30">
        <v>19</v>
      </c>
      <c r="C877" s="30" t="str">
        <f>VLOOKUP(B877,mas!B:C,2,FALSE)</f>
        <v>かどの三条こども診療所</v>
      </c>
      <c r="D877" s="30">
        <v>2020</v>
      </c>
      <c r="E877" s="30">
        <v>7</v>
      </c>
      <c r="F877" s="30" t="str">
        <f>VLOOKUP(E877,mas!G:H,2,FALSE)</f>
        <v>電　力</v>
      </c>
      <c r="G877" s="30">
        <v>1.1599999999999999</v>
      </c>
      <c r="H877" s="30">
        <v>0.876</v>
      </c>
      <c r="I877" s="30">
        <v>0.50700000000000001</v>
      </c>
      <c r="J877" s="30">
        <v>0.98299999999999998</v>
      </c>
      <c r="K877" s="30">
        <v>2.7879999999999998</v>
      </c>
      <c r="L877" s="30">
        <v>1.619</v>
      </c>
      <c r="M877" s="30">
        <v>0.90500000000000003</v>
      </c>
      <c r="N877" s="30">
        <v>0.752</v>
      </c>
      <c r="O877" s="71">
        <v>0.84299999999999997</v>
      </c>
      <c r="P877" s="30">
        <v>1.51</v>
      </c>
      <c r="Q877" s="30">
        <v>1.601</v>
      </c>
      <c r="R877" s="30">
        <v>1.4239999999999999</v>
      </c>
      <c r="S877" s="114">
        <f t="shared" si="108"/>
        <v>14.968</v>
      </c>
      <c r="T877" s="71"/>
    </row>
    <row r="878" spans="1:20">
      <c r="A878" s="30">
        <f t="shared" si="117"/>
        <v>2020201</v>
      </c>
      <c r="B878" s="30">
        <v>20</v>
      </c>
      <c r="C878" s="30" t="str">
        <f>VLOOKUP(B878,mas!B:C,2,FALSE)</f>
        <v>総合ケアＳＴ太秦安井</v>
      </c>
      <c r="D878" s="30">
        <v>2020</v>
      </c>
      <c r="E878" s="30">
        <v>1</v>
      </c>
      <c r="F878" s="30" t="str">
        <f>VLOOKUP(E878,mas!G:H,2,FALSE)</f>
        <v>揮発油（ガソリン）</v>
      </c>
      <c r="G878" s="30">
        <v>8.0699999999999994E-2</v>
      </c>
      <c r="H878" s="30">
        <v>5.7299999999999997E-2</v>
      </c>
      <c r="I878" s="30">
        <v>6.7100000000000007E-2</v>
      </c>
      <c r="J878" s="30">
        <v>5.5399999999999998E-2</v>
      </c>
      <c r="K878" s="30">
        <v>6.3600000000000004E-2</v>
      </c>
      <c r="L878" s="30">
        <v>6.8500000000000005E-2</v>
      </c>
      <c r="M878" s="30">
        <v>6.2199999999999998E-2</v>
      </c>
      <c r="N878" s="30">
        <v>7.2999999999999995E-2</v>
      </c>
      <c r="O878" s="71">
        <v>6.1600000000000002E-2</v>
      </c>
      <c r="P878" s="30">
        <v>6.5799999999999997E-2</v>
      </c>
      <c r="Q878" s="30">
        <v>5.6800000000000003E-2</v>
      </c>
      <c r="R878" s="30">
        <v>4.7500000000000001E-2</v>
      </c>
      <c r="S878" s="114">
        <f t="shared" si="108"/>
        <v>0.75949999999999984</v>
      </c>
      <c r="T878" s="71"/>
    </row>
    <row r="879" spans="1:20">
      <c r="A879" s="30">
        <f t="shared" si="117"/>
        <v>2020206</v>
      </c>
      <c r="B879" s="30">
        <v>20</v>
      </c>
      <c r="C879" s="30" t="str">
        <f>VLOOKUP(B879,mas!B:C,2,FALSE)</f>
        <v>総合ケアＳＴ太秦安井</v>
      </c>
      <c r="D879" s="30">
        <v>2020</v>
      </c>
      <c r="E879" s="30">
        <v>6</v>
      </c>
      <c r="F879" s="30" t="str">
        <f>VLOOKUP(E879,mas!G:H,2,FALSE)</f>
        <v>都市ガス（13A）</v>
      </c>
      <c r="G879" s="30">
        <v>8.0000000000000002E-3</v>
      </c>
      <c r="H879" s="30">
        <v>5.0000000000000001E-3</v>
      </c>
      <c r="I879" s="30">
        <v>0</v>
      </c>
      <c r="J879" s="30">
        <v>0</v>
      </c>
      <c r="K879" s="30">
        <v>1E-3</v>
      </c>
      <c r="L879" s="30">
        <v>1E-3</v>
      </c>
      <c r="M879" s="30">
        <v>1E-3</v>
      </c>
      <c r="N879" s="30">
        <v>3.0000000000000001E-3</v>
      </c>
      <c r="O879" s="71">
        <v>5.0000000000000001E-3</v>
      </c>
      <c r="P879" s="30">
        <v>0.01</v>
      </c>
      <c r="Q879" s="30">
        <v>8.9999999999999993E-3</v>
      </c>
      <c r="R879" s="30">
        <v>8.9999999999999993E-3</v>
      </c>
      <c r="S879" s="114">
        <f t="shared" si="108"/>
        <v>5.2000000000000005E-2</v>
      </c>
      <c r="T879" s="71"/>
    </row>
    <row r="880" spans="1:20">
      <c r="A880" s="30">
        <f t="shared" si="117"/>
        <v>2020207</v>
      </c>
      <c r="B880" s="30">
        <v>20</v>
      </c>
      <c r="C880" s="30" t="str">
        <f>VLOOKUP(B880,mas!B:C,2,FALSE)</f>
        <v>総合ケアＳＴ太秦安井</v>
      </c>
      <c r="D880" s="30">
        <v>2020</v>
      </c>
      <c r="E880" s="30">
        <v>7</v>
      </c>
      <c r="F880" s="30" t="str">
        <f>VLOOKUP(E880,mas!G:H,2,FALSE)</f>
        <v>電　力</v>
      </c>
      <c r="G880" s="30">
        <v>1.873</v>
      </c>
      <c r="H880" s="30">
        <v>1.482</v>
      </c>
      <c r="I880" s="30">
        <v>2.0920000000000001</v>
      </c>
      <c r="J880" s="30">
        <v>2.2010000000000001</v>
      </c>
      <c r="K880" s="30">
        <v>3.89</v>
      </c>
      <c r="L880" s="30">
        <v>2.1909999999999998</v>
      </c>
      <c r="M880" s="30">
        <v>1.649</v>
      </c>
      <c r="N880" s="30">
        <v>1.86</v>
      </c>
      <c r="O880" s="71">
        <v>3.4350000000000001</v>
      </c>
      <c r="P880" s="30">
        <v>4.1470000000000002</v>
      </c>
      <c r="Q880" s="30">
        <v>3.29</v>
      </c>
      <c r="R880" s="30">
        <v>2.7429999999999999</v>
      </c>
      <c r="S880" s="114">
        <f t="shared" si="108"/>
        <v>30.852999999999998</v>
      </c>
      <c r="T880" s="71"/>
    </row>
    <row r="881" spans="1:20">
      <c r="A881" s="30">
        <f t="shared" si="117"/>
        <v>2020301</v>
      </c>
      <c r="B881" s="30">
        <v>30</v>
      </c>
      <c r="C881" s="30" t="str">
        <f>VLOOKUP(B881,mas!B:C,2,FALSE)</f>
        <v>上京診療所</v>
      </c>
      <c r="D881" s="30">
        <v>2020</v>
      </c>
      <c r="E881" s="30">
        <v>1</v>
      </c>
      <c r="F881" s="30" t="str">
        <f>VLOOKUP(E881,mas!G:H,2,FALSE)</f>
        <v>揮発油（ガソリン）</v>
      </c>
      <c r="G881" s="30">
        <v>0.10199999999999999</v>
      </c>
      <c r="H881" s="30">
        <v>0.106</v>
      </c>
      <c r="I881" s="30">
        <v>0.11600000000000001</v>
      </c>
      <c r="J881" s="30">
        <v>0.18099999999999999</v>
      </c>
      <c r="K881" s="30">
        <v>0.193</v>
      </c>
      <c r="L881" s="30">
        <v>0.13600000000000001</v>
      </c>
      <c r="M881" s="30">
        <v>0.129</v>
      </c>
      <c r="N881" s="30">
        <v>0.125</v>
      </c>
      <c r="O881" s="71">
        <v>0.108</v>
      </c>
      <c r="P881" s="30">
        <v>0.106</v>
      </c>
      <c r="Q881" s="30">
        <v>0.161</v>
      </c>
      <c r="R881" s="30">
        <v>8.4000000000000005E-2</v>
      </c>
      <c r="S881" s="114">
        <f t="shared" si="108"/>
        <v>1.5470000000000004</v>
      </c>
      <c r="T881" s="71"/>
    </row>
    <row r="882" spans="1:20">
      <c r="A882" s="30">
        <f t="shared" si="117"/>
        <v>2020306</v>
      </c>
      <c r="B882" s="30">
        <v>30</v>
      </c>
      <c r="C882" s="30" t="str">
        <f>VLOOKUP(B882,mas!B:C,2,FALSE)</f>
        <v>上京診療所</v>
      </c>
      <c r="D882" s="30">
        <v>2020</v>
      </c>
      <c r="E882" s="30">
        <v>6</v>
      </c>
      <c r="F882" s="30" t="str">
        <f>VLOOKUP(E882,mas!G:H,2,FALSE)</f>
        <v>都市ガス（13A）</v>
      </c>
      <c r="G882" s="30">
        <v>0.32900000000000001</v>
      </c>
      <c r="H882" s="30">
        <v>0.29399999999999998</v>
      </c>
      <c r="I882" s="30">
        <v>0.73699999999999999</v>
      </c>
      <c r="J882" s="30">
        <v>1.0229999999999999</v>
      </c>
      <c r="K882" s="30">
        <v>2.2519999999999998</v>
      </c>
      <c r="L882" s="30">
        <v>1.9059999999999999</v>
      </c>
      <c r="M882" s="30">
        <v>0.61499999999999999</v>
      </c>
      <c r="N882" s="30">
        <v>0.53300000000000003</v>
      </c>
      <c r="O882" s="71">
        <v>1.056</v>
      </c>
      <c r="P882" s="30">
        <v>1.879</v>
      </c>
      <c r="Q882" s="30">
        <v>1.3779999999999999</v>
      </c>
      <c r="R882" s="30">
        <v>1.2649999999999999</v>
      </c>
      <c r="S882" s="114">
        <f t="shared" si="108"/>
        <v>13.267000000000001</v>
      </c>
      <c r="T882" s="71"/>
    </row>
    <row r="883" spans="1:20">
      <c r="A883" s="30">
        <f t="shared" si="117"/>
        <v>2020307</v>
      </c>
      <c r="B883" s="30">
        <v>30</v>
      </c>
      <c r="C883" s="30" t="str">
        <f>VLOOKUP(B883,mas!B:C,2,FALSE)</f>
        <v>上京診療所</v>
      </c>
      <c r="D883" s="30">
        <v>2020</v>
      </c>
      <c r="E883" s="30">
        <v>7</v>
      </c>
      <c r="F883" s="30" t="str">
        <f>VLOOKUP(E883,mas!G:H,2,FALSE)</f>
        <v>電　力</v>
      </c>
      <c r="G883" s="30">
        <v>7.0060000000000002</v>
      </c>
      <c r="H883" s="30">
        <v>6.4340000000000002</v>
      </c>
      <c r="I883" s="30">
        <v>7.1340000000000003</v>
      </c>
      <c r="J883" s="30">
        <v>7.3010000000000002</v>
      </c>
      <c r="K883" s="30">
        <v>7.3559999999999999</v>
      </c>
      <c r="L883" s="30">
        <v>7.048</v>
      </c>
      <c r="M883" s="30">
        <v>7.0110000000000001</v>
      </c>
      <c r="N883" s="30">
        <v>6.74</v>
      </c>
      <c r="O883" s="71">
        <v>7.6349999999999998</v>
      </c>
      <c r="P883" s="30">
        <v>7.4450000000000003</v>
      </c>
      <c r="Q883" s="30">
        <v>6.9210000000000003</v>
      </c>
      <c r="R883" s="30">
        <v>7.6959999999999997</v>
      </c>
      <c r="S883" s="114">
        <f t="shared" si="108"/>
        <v>85.727000000000018</v>
      </c>
      <c r="T883" s="71"/>
    </row>
    <row r="884" spans="1:20">
      <c r="A884" s="30">
        <f t="shared" si="117"/>
        <v>2020341</v>
      </c>
      <c r="B884" s="30">
        <v>34</v>
      </c>
      <c r="C884" s="30" t="str">
        <f>VLOOKUP(B884,mas!B:C,2,FALSE)</f>
        <v>仁和診療所</v>
      </c>
      <c r="D884" s="30">
        <v>2020</v>
      </c>
      <c r="E884" s="30">
        <v>1</v>
      </c>
      <c r="F884" s="30" t="str">
        <f>VLOOKUP(E884,mas!G:H,2,FALSE)</f>
        <v>揮発油（ガソリン）</v>
      </c>
      <c r="G884" s="30">
        <v>0.13</v>
      </c>
      <c r="H884" s="30">
        <v>0.13100000000000001</v>
      </c>
      <c r="I884" s="30">
        <v>0.11600000000000001</v>
      </c>
      <c r="J884" s="30">
        <v>0.20499999999999999</v>
      </c>
      <c r="K884" s="30">
        <v>0.18099999999999999</v>
      </c>
      <c r="L884" s="30">
        <v>0.14699999999999999</v>
      </c>
      <c r="M884" s="30">
        <v>0.14599999999999999</v>
      </c>
      <c r="N884" s="30">
        <v>0.16800000000000001</v>
      </c>
      <c r="O884" s="71">
        <v>0.111</v>
      </c>
      <c r="P884" s="30">
        <v>0.13100000000000001</v>
      </c>
      <c r="Q884" s="30">
        <v>0.14099999999999999</v>
      </c>
      <c r="R884" s="30">
        <v>0.107</v>
      </c>
      <c r="S884" s="114">
        <f t="shared" si="108"/>
        <v>1.7139999999999997</v>
      </c>
      <c r="T884" s="71"/>
    </row>
    <row r="885" spans="1:20">
      <c r="A885" s="30">
        <f t="shared" si="117"/>
        <v>2020342</v>
      </c>
      <c r="B885" s="30">
        <v>34</v>
      </c>
      <c r="C885" s="30" t="str">
        <f>VLOOKUP(B885,mas!B:C,2,FALSE)</f>
        <v>仁和診療所</v>
      </c>
      <c r="D885" s="30">
        <v>2020</v>
      </c>
      <c r="E885" s="30">
        <v>2</v>
      </c>
      <c r="F885" s="30" t="str">
        <f>VLOOKUP(E885,mas!G:H,2,FALSE)</f>
        <v>灯　油</v>
      </c>
      <c r="G885" s="30">
        <v>0.1</v>
      </c>
      <c r="N885" s="30">
        <v>0.35299999999999998</v>
      </c>
      <c r="O885" s="71">
        <v>0.39600000000000002</v>
      </c>
      <c r="P885" s="30">
        <v>0.34200000000000003</v>
      </c>
      <c r="Q885" s="30">
        <v>0.39400000000000002</v>
      </c>
      <c r="R885" s="30">
        <v>0.38400000000000001</v>
      </c>
      <c r="S885" s="114">
        <f t="shared" si="108"/>
        <v>1.9689999999999999</v>
      </c>
      <c r="T885" s="71"/>
    </row>
    <row r="886" spans="1:20">
      <c r="A886" s="30">
        <f t="shared" si="117"/>
        <v>2020346</v>
      </c>
      <c r="B886" s="30">
        <v>34</v>
      </c>
      <c r="C886" s="30" t="str">
        <f>VLOOKUP(B886,mas!B:C,2,FALSE)</f>
        <v>仁和診療所</v>
      </c>
      <c r="D886" s="30">
        <v>2020</v>
      </c>
      <c r="E886" s="30">
        <v>6</v>
      </c>
      <c r="F886" s="30" t="str">
        <f>VLOOKUP(E886,mas!G:H,2,FALSE)</f>
        <v>都市ガス（13A）</v>
      </c>
      <c r="G886" s="30">
        <v>6.6000000000000003E-2</v>
      </c>
      <c r="H886" s="30">
        <v>2.5999999999999999E-2</v>
      </c>
      <c r="I886" s="30">
        <v>8.0000000000000002E-3</v>
      </c>
      <c r="J886" s="30">
        <v>7.0000000000000001E-3</v>
      </c>
      <c r="K886" s="30">
        <v>5.0000000000000001E-3</v>
      </c>
      <c r="L886" s="30">
        <v>4.0000000000000001E-3</v>
      </c>
      <c r="M886" s="30">
        <v>7.0000000000000001E-3</v>
      </c>
      <c r="N886" s="30">
        <v>4.1000000000000002E-2</v>
      </c>
      <c r="O886" s="71">
        <v>7.0999999999999994E-2</v>
      </c>
      <c r="P886" s="30">
        <v>0.104</v>
      </c>
      <c r="Q886" s="30">
        <v>9.1999999999999998E-2</v>
      </c>
      <c r="R886" s="30">
        <v>9.2999999999999999E-2</v>
      </c>
      <c r="S886" s="114">
        <f t="shared" si="108"/>
        <v>0.52400000000000002</v>
      </c>
      <c r="T886" s="71"/>
    </row>
    <row r="887" spans="1:20">
      <c r="A887" s="30">
        <f t="shared" si="117"/>
        <v>2020347</v>
      </c>
      <c r="B887" s="30">
        <v>34</v>
      </c>
      <c r="C887" s="30" t="str">
        <f>VLOOKUP(B887,mas!B:C,2,FALSE)</f>
        <v>仁和診療所</v>
      </c>
      <c r="D887" s="30">
        <v>2020</v>
      </c>
      <c r="E887" s="30">
        <v>7</v>
      </c>
      <c r="F887" s="30" t="str">
        <f>VLOOKUP(E887,mas!G:H,2,FALSE)</f>
        <v>電　力</v>
      </c>
      <c r="G887" s="30">
        <v>7.819</v>
      </c>
      <c r="H887" s="30">
        <v>6.2069999999999999</v>
      </c>
      <c r="I887" s="30">
        <v>7.6820000000000004</v>
      </c>
      <c r="J887" s="30">
        <v>8.3879999999999999</v>
      </c>
      <c r="K887" s="30">
        <v>11.442</v>
      </c>
      <c r="L887" s="30">
        <v>13.603</v>
      </c>
      <c r="M887" s="30">
        <v>6.7350000000000003</v>
      </c>
      <c r="N887" s="30">
        <v>7.6870000000000003</v>
      </c>
      <c r="O887" s="71">
        <v>9.4640000000000004</v>
      </c>
      <c r="P887" s="30">
        <v>10.692</v>
      </c>
      <c r="Q887" s="30">
        <v>10.944000000000001</v>
      </c>
      <c r="R887" s="30">
        <v>8.8330000000000002</v>
      </c>
      <c r="S887" s="114">
        <f t="shared" si="108"/>
        <v>109.496</v>
      </c>
      <c r="T887" s="71"/>
    </row>
    <row r="888" spans="1:20">
      <c r="A888" s="30">
        <f t="shared" si="117"/>
        <v>2020361</v>
      </c>
      <c r="B888" s="30">
        <v>36</v>
      </c>
      <c r="C888" s="30" t="str">
        <f>VLOOKUP(B888,mas!B:C,2,FALSE)</f>
        <v>上京鍼灸</v>
      </c>
      <c r="D888" s="30">
        <v>2020</v>
      </c>
      <c r="E888" s="30">
        <v>1</v>
      </c>
      <c r="F888" s="30" t="str">
        <f>VLOOKUP(E888,mas!G:H,2,FALSE)</f>
        <v>揮発油（ガソリン）</v>
      </c>
      <c r="G888" s="30">
        <v>0.14399999999999999</v>
      </c>
      <c r="H888" s="30">
        <v>0.155</v>
      </c>
      <c r="I888" s="30">
        <v>0.18099999999999999</v>
      </c>
      <c r="J888" s="30">
        <v>0.16300000000000001</v>
      </c>
      <c r="K888" s="30">
        <v>0.19700000000000001</v>
      </c>
      <c r="L888" s="30">
        <v>0.16200000000000001</v>
      </c>
      <c r="M888" s="30">
        <v>0.185</v>
      </c>
      <c r="N888" s="30">
        <v>0.153</v>
      </c>
      <c r="O888" s="71">
        <v>0.154</v>
      </c>
      <c r="P888" s="30">
        <v>0.10100000000000001</v>
      </c>
      <c r="Q888" s="30">
        <v>0.129</v>
      </c>
      <c r="R888" s="30">
        <v>0.16900000000000001</v>
      </c>
      <c r="S888" s="114">
        <f t="shared" si="108"/>
        <v>1.893</v>
      </c>
      <c r="T888" s="71"/>
    </row>
    <row r="889" spans="1:20">
      <c r="A889" s="30">
        <f t="shared" si="117"/>
        <v>2020411</v>
      </c>
      <c r="B889" s="30">
        <v>41</v>
      </c>
      <c r="C889" s="30" t="str">
        <f>VLOOKUP(B889,mas!B:C,2,FALSE)</f>
        <v>総合ケアＳＴわかば</v>
      </c>
      <c r="D889" s="30">
        <v>2020</v>
      </c>
      <c r="E889" s="30">
        <v>1</v>
      </c>
      <c r="F889" s="30" t="str">
        <f>VLOOKUP(E889,mas!G:H,2,FALSE)</f>
        <v>揮発油（ガソリン）</v>
      </c>
      <c r="G889" s="30">
        <v>0.26800000000000002</v>
      </c>
      <c r="H889" s="30">
        <v>0.17499999999999999</v>
      </c>
      <c r="I889" s="30">
        <v>0.29599999999999999</v>
      </c>
      <c r="J889" s="30">
        <v>0.251</v>
      </c>
      <c r="K889" s="30">
        <v>0.30499999999999999</v>
      </c>
      <c r="L889" s="30">
        <v>0.28100000000000003</v>
      </c>
      <c r="M889" s="30">
        <v>0.23</v>
      </c>
      <c r="N889" s="30">
        <v>0.35199999999999998</v>
      </c>
      <c r="O889" s="71">
        <v>0.22700000000000001</v>
      </c>
      <c r="P889" s="30">
        <v>0.32500000000000001</v>
      </c>
      <c r="Q889" s="30">
        <v>0.25900000000000001</v>
      </c>
      <c r="R889" s="30">
        <v>0.34200000000000003</v>
      </c>
      <c r="S889" s="114">
        <f t="shared" si="108"/>
        <v>3.3109999999999999</v>
      </c>
      <c r="T889" s="71"/>
    </row>
    <row r="890" spans="1:20">
      <c r="A890" s="30">
        <f t="shared" si="117"/>
        <v>2020416</v>
      </c>
      <c r="B890" s="30">
        <v>41</v>
      </c>
      <c r="C890" s="30" t="str">
        <f>VLOOKUP(B890,mas!B:C,2,FALSE)</f>
        <v>総合ケアＳＴわかば</v>
      </c>
      <c r="D890" s="30">
        <v>2020</v>
      </c>
      <c r="E890" s="30">
        <v>6</v>
      </c>
      <c r="F890" s="30" t="str">
        <f>VLOOKUP(E890,mas!G:H,2,FALSE)</f>
        <v>都市ガス（13A）</v>
      </c>
      <c r="G890" s="30">
        <v>1.331</v>
      </c>
      <c r="H890" s="30">
        <v>0.69099999999999995</v>
      </c>
      <c r="I890" s="30">
        <v>0.73199999999999998</v>
      </c>
      <c r="J890" s="30">
        <v>0.77500000000000002</v>
      </c>
      <c r="K890" s="30">
        <v>0.40300000000000002</v>
      </c>
      <c r="L890" s="30">
        <v>0.54500000000000004</v>
      </c>
      <c r="M890" s="30">
        <v>0.92700000000000005</v>
      </c>
      <c r="N890" s="30">
        <v>0.78900000000000003</v>
      </c>
      <c r="O890" s="71">
        <v>0.94099999999999995</v>
      </c>
      <c r="P890" s="30">
        <v>0.93100000000000005</v>
      </c>
      <c r="Q890" s="30">
        <v>0.93300000000000005</v>
      </c>
      <c r="R890" s="30">
        <v>0.94199999999999995</v>
      </c>
      <c r="S890" s="114">
        <f t="shared" si="108"/>
        <v>9.94</v>
      </c>
      <c r="T890" s="71"/>
    </row>
    <row r="891" spans="1:20">
      <c r="A891" s="30">
        <f t="shared" si="117"/>
        <v>2020417</v>
      </c>
      <c r="B891" s="30">
        <v>41</v>
      </c>
      <c r="C891" s="30" t="str">
        <f>VLOOKUP(B891,mas!B:C,2,FALSE)</f>
        <v>総合ケアＳＴわかば</v>
      </c>
      <c r="D891" s="30">
        <v>2020</v>
      </c>
      <c r="E891" s="30">
        <v>7</v>
      </c>
      <c r="F891" s="30" t="str">
        <f>VLOOKUP(E891,mas!G:H,2,FALSE)</f>
        <v>電　力</v>
      </c>
      <c r="G891" s="30">
        <v>6.1319999999999997</v>
      </c>
      <c r="H891" s="30">
        <v>4.6870000000000003</v>
      </c>
      <c r="I891" s="30">
        <v>8.1959999999999997</v>
      </c>
      <c r="J891" s="30">
        <v>9.0120000000000005</v>
      </c>
      <c r="K891" s="30">
        <v>12.243</v>
      </c>
      <c r="L891" s="30">
        <v>8.1660000000000004</v>
      </c>
      <c r="M891" s="30">
        <v>5.1210000000000004</v>
      </c>
      <c r="N891" s="30">
        <v>6.2519999999999998</v>
      </c>
      <c r="O891" s="71">
        <v>9.6319999999999997</v>
      </c>
      <c r="P891" s="30">
        <v>11.106</v>
      </c>
      <c r="Q891" s="30">
        <v>9.5180000000000007</v>
      </c>
      <c r="R891" s="30">
        <v>7.9029999999999996</v>
      </c>
      <c r="S891" s="114">
        <f t="shared" si="108"/>
        <v>97.968000000000018</v>
      </c>
      <c r="T891" s="71"/>
    </row>
    <row r="892" spans="1:20">
      <c r="A892" s="30">
        <f t="shared" si="117"/>
        <v>2020486</v>
      </c>
      <c r="B892" s="30">
        <v>48</v>
      </c>
      <c r="C892" s="30" t="str">
        <f>VLOOKUP(B892,mas!B:C,2,FALSE)</f>
        <v>咲あん上京</v>
      </c>
      <c r="D892" s="30">
        <v>2020</v>
      </c>
      <c r="E892" s="30">
        <v>6</v>
      </c>
      <c r="F892" s="30" t="str">
        <f>VLOOKUP(E892,mas!G:H,2,FALSE)</f>
        <v>都市ガス（13A）</v>
      </c>
      <c r="G892" s="30">
        <v>0.54200000000000004</v>
      </c>
      <c r="H892" s="30">
        <v>0.436</v>
      </c>
      <c r="I892" s="30">
        <v>0.43</v>
      </c>
      <c r="J892" s="30">
        <v>0.36499999999999999</v>
      </c>
      <c r="K892" s="30">
        <v>0.314</v>
      </c>
      <c r="L892" s="30">
        <v>0.44400000000000001</v>
      </c>
      <c r="M892" s="30">
        <v>0.50600000000000001</v>
      </c>
      <c r="N892" s="30">
        <v>0.51300000000000001</v>
      </c>
      <c r="O892" s="71">
        <v>0.70099999999999996</v>
      </c>
      <c r="P892" s="30">
        <v>0.59899999999999998</v>
      </c>
      <c r="Q892" s="30">
        <v>0.65600000000000003</v>
      </c>
      <c r="R892" s="30">
        <v>0.53400000000000003</v>
      </c>
      <c r="S892" s="114">
        <f t="shared" si="108"/>
        <v>6.0399999999999991</v>
      </c>
      <c r="T892" s="71"/>
    </row>
    <row r="893" spans="1:20">
      <c r="A893" s="30">
        <f t="shared" si="117"/>
        <v>2020487</v>
      </c>
      <c r="B893" s="30">
        <v>48</v>
      </c>
      <c r="C893" s="30" t="str">
        <f>VLOOKUP(B893,mas!B:C,2,FALSE)</f>
        <v>咲あん上京</v>
      </c>
      <c r="D893" s="30">
        <v>2020</v>
      </c>
      <c r="E893" s="30">
        <v>7</v>
      </c>
      <c r="F893" s="30" t="str">
        <f>VLOOKUP(E893,mas!G:H,2,FALSE)</f>
        <v>電　力</v>
      </c>
      <c r="G893" s="30">
        <v>13.583</v>
      </c>
      <c r="H893" s="30">
        <v>10.978999999999999</v>
      </c>
      <c r="I893" s="30">
        <v>11.555</v>
      </c>
      <c r="J893" s="30">
        <v>14.214</v>
      </c>
      <c r="K893" s="30">
        <v>24.827000000000002</v>
      </c>
      <c r="L893" s="30">
        <v>14.629</v>
      </c>
      <c r="M893" s="30">
        <v>11.141</v>
      </c>
      <c r="N893" s="30">
        <v>13.221</v>
      </c>
      <c r="O893" s="71">
        <v>22.765000000000001</v>
      </c>
      <c r="P893" s="30">
        <v>22.657</v>
      </c>
      <c r="Q893" s="30">
        <v>13.816000000000001</v>
      </c>
      <c r="R893" s="30">
        <v>17.995999999999999</v>
      </c>
      <c r="S893" s="114">
        <f t="shared" si="108"/>
        <v>191.38300000000004</v>
      </c>
      <c r="T893" s="71"/>
    </row>
    <row r="894" spans="1:20">
      <c r="A894" s="30">
        <f t="shared" si="117"/>
        <v>2020501</v>
      </c>
      <c r="B894" s="30">
        <v>50</v>
      </c>
      <c r="C894" s="30" t="str">
        <f>VLOOKUP(B894,mas!B:C,2,FALSE)</f>
        <v>吉祥院病院</v>
      </c>
      <c r="D894" s="30">
        <v>2020</v>
      </c>
      <c r="E894" s="30">
        <v>1</v>
      </c>
      <c r="F894" s="30" t="str">
        <f>VLOOKUP(E894,mas!G:H,2,FALSE)</f>
        <v>揮発油（ガソリン）</v>
      </c>
      <c r="G894" s="30">
        <v>0.62</v>
      </c>
      <c r="H894" s="30">
        <v>0.61</v>
      </c>
      <c r="I894" s="30">
        <v>0.62</v>
      </c>
      <c r="J894" s="30">
        <v>0.69</v>
      </c>
      <c r="K894" s="30">
        <v>0.69</v>
      </c>
      <c r="L894" s="30">
        <v>0.66</v>
      </c>
      <c r="M894" s="30">
        <v>0.68</v>
      </c>
      <c r="N894" s="30">
        <v>0.67</v>
      </c>
      <c r="O894" s="71">
        <v>0.66</v>
      </c>
      <c r="P894" s="30">
        <v>0.64</v>
      </c>
      <c r="Q894" s="30">
        <v>0.64</v>
      </c>
      <c r="R894" s="30">
        <v>0.65</v>
      </c>
      <c r="S894" s="114">
        <f t="shared" si="108"/>
        <v>7.83</v>
      </c>
      <c r="T894" s="71"/>
    </row>
    <row r="895" spans="1:20">
      <c r="A895" s="30">
        <f t="shared" si="117"/>
        <v>2020506</v>
      </c>
      <c r="B895" s="30">
        <v>50</v>
      </c>
      <c r="C895" s="30" t="str">
        <f>VLOOKUP(B895,mas!B:C,2,FALSE)</f>
        <v>吉祥院病院</v>
      </c>
      <c r="D895" s="30">
        <v>2020</v>
      </c>
      <c r="E895" s="30">
        <v>6</v>
      </c>
      <c r="F895" s="30" t="str">
        <f>VLOOKUP(E895,mas!G:H,2,FALSE)</f>
        <v>都市ガス（13A）</v>
      </c>
      <c r="G895" s="30">
        <v>3.33</v>
      </c>
      <c r="H895" s="30">
        <v>3.18</v>
      </c>
      <c r="I895" s="30">
        <v>3.12</v>
      </c>
      <c r="J895" s="30">
        <v>4.4400000000000004</v>
      </c>
      <c r="K895" s="30">
        <v>7.96</v>
      </c>
      <c r="L895" s="30">
        <v>7.415</v>
      </c>
      <c r="M895" s="30">
        <v>4.0119999999999996</v>
      </c>
      <c r="N895" s="30">
        <v>3.31</v>
      </c>
      <c r="O895" s="71">
        <v>3.55</v>
      </c>
      <c r="P895" s="30">
        <v>4.2949999999999999</v>
      </c>
      <c r="Q895" s="30">
        <v>4.3179999999999996</v>
      </c>
      <c r="R895" s="30">
        <v>4.2969999999999997</v>
      </c>
      <c r="S895" s="114">
        <f t="shared" si="108"/>
        <v>53.226999999999997</v>
      </c>
      <c r="T895" s="71"/>
    </row>
    <row r="896" spans="1:20">
      <c r="A896" s="30">
        <f t="shared" si="117"/>
        <v>2020507</v>
      </c>
      <c r="B896" s="30">
        <v>50</v>
      </c>
      <c r="C896" s="30" t="str">
        <f>VLOOKUP(B896,mas!B:C,2,FALSE)</f>
        <v>吉祥院病院</v>
      </c>
      <c r="D896" s="30">
        <v>2020</v>
      </c>
      <c r="E896" s="30">
        <v>7</v>
      </c>
      <c r="F896" s="30" t="str">
        <f>VLOOKUP(E896,mas!G:H,2,FALSE)</f>
        <v>電　力</v>
      </c>
      <c r="G896" s="30">
        <v>25.864999999999998</v>
      </c>
      <c r="H896" s="30">
        <v>24.875</v>
      </c>
      <c r="I896" s="30">
        <v>23.501999999999999</v>
      </c>
      <c r="J896" s="30">
        <v>25.983000000000001</v>
      </c>
      <c r="K896" s="30">
        <v>29.611999999999998</v>
      </c>
      <c r="L896" s="30">
        <v>30.966999999999999</v>
      </c>
      <c r="M896" s="30">
        <v>30.513999999999999</v>
      </c>
      <c r="N896" s="30">
        <v>29.001999999999999</v>
      </c>
      <c r="O896" s="71">
        <v>26.998000000000001</v>
      </c>
      <c r="P896" s="30">
        <v>26.251000000000001</v>
      </c>
      <c r="Q896" s="30">
        <v>26.905999999999999</v>
      </c>
      <c r="R896" s="30">
        <v>28.690999999999999</v>
      </c>
      <c r="S896" s="114">
        <f t="shared" si="108"/>
        <v>329.16599999999994</v>
      </c>
      <c r="T896" s="71"/>
    </row>
    <row r="897" spans="1:20">
      <c r="A897" s="30">
        <f t="shared" si="117"/>
        <v>2020536</v>
      </c>
      <c r="B897" s="30">
        <v>53</v>
      </c>
      <c r="C897" s="30" t="str">
        <f>VLOOKUP(B897,mas!B:C,2,FALSE)</f>
        <v>吉祥院こども診療所</v>
      </c>
      <c r="D897" s="30">
        <v>2020</v>
      </c>
      <c r="E897" s="30">
        <v>6</v>
      </c>
      <c r="F897" s="30" t="str">
        <f>VLOOKUP(E897,mas!G:H,2,FALSE)</f>
        <v>都市ガス（13A）</v>
      </c>
      <c r="G897" s="30">
        <v>0.08</v>
      </c>
      <c r="H897" s="30">
        <v>0.08</v>
      </c>
      <c r="I897" s="30">
        <v>0</v>
      </c>
      <c r="J897" s="30">
        <v>0</v>
      </c>
      <c r="K897" s="30">
        <v>0</v>
      </c>
      <c r="L897" s="30">
        <v>0</v>
      </c>
      <c r="M897" s="30">
        <v>0</v>
      </c>
      <c r="N897" s="30">
        <v>0.03</v>
      </c>
      <c r="O897" s="71">
        <v>0.04</v>
      </c>
      <c r="P897" s="30">
        <v>0.04</v>
      </c>
      <c r="Q897" s="30">
        <v>0.04</v>
      </c>
      <c r="R897" s="30">
        <v>0.04</v>
      </c>
      <c r="S897" s="114">
        <f t="shared" si="108"/>
        <v>0.35</v>
      </c>
      <c r="T897" s="71"/>
    </row>
    <row r="898" spans="1:20">
      <c r="A898" s="30">
        <f t="shared" si="117"/>
        <v>2020537</v>
      </c>
      <c r="B898" s="30">
        <v>53</v>
      </c>
      <c r="C898" s="30" t="str">
        <f>VLOOKUP(B898,mas!B:C,2,FALSE)</f>
        <v>吉祥院こども診療所</v>
      </c>
      <c r="D898" s="30">
        <v>2020</v>
      </c>
      <c r="E898" s="30">
        <v>7</v>
      </c>
      <c r="F898" s="30" t="str">
        <f>VLOOKUP(E898,mas!G:H,2,FALSE)</f>
        <v>電　力</v>
      </c>
      <c r="G898" s="30">
        <v>1.4059999999999999</v>
      </c>
      <c r="H898" s="30">
        <v>1.248</v>
      </c>
      <c r="I898" s="30">
        <v>1.1519999999999999</v>
      </c>
      <c r="J898" s="30">
        <v>1.351</v>
      </c>
      <c r="K898" s="30">
        <v>1.421</v>
      </c>
      <c r="L898" s="30">
        <v>1.2190000000000001</v>
      </c>
      <c r="M898" s="30">
        <v>1.2609999999999999</v>
      </c>
      <c r="N898" s="30">
        <v>1.3480000000000001</v>
      </c>
      <c r="O898" s="71">
        <v>1.369</v>
      </c>
      <c r="P898" s="30">
        <v>1.653</v>
      </c>
      <c r="Q898" s="30">
        <v>1.556</v>
      </c>
      <c r="R898" s="30">
        <v>1.458</v>
      </c>
      <c r="S898" s="114">
        <f t="shared" si="108"/>
        <v>16.442</v>
      </c>
      <c r="T898" s="71"/>
    </row>
    <row r="899" spans="1:20">
      <c r="A899" s="30">
        <f t="shared" si="117"/>
        <v>2020541</v>
      </c>
      <c r="B899" s="30">
        <v>54</v>
      </c>
      <c r="C899" s="30" t="str">
        <f>VLOOKUP(B899,mas!B:C,2,FALSE)</f>
        <v>久世診療所</v>
      </c>
      <c r="D899" s="30">
        <v>2020</v>
      </c>
      <c r="E899" s="30">
        <v>1</v>
      </c>
      <c r="F899" s="30" t="str">
        <f>VLOOKUP(E899,mas!G:H,2,FALSE)</f>
        <v>揮発油（ガソリン）</v>
      </c>
      <c r="G899" s="30">
        <v>1.7999999999999999E-2</v>
      </c>
      <c r="H899" s="30">
        <v>4.4699999999999997E-2</v>
      </c>
      <c r="I899" s="30">
        <v>5.1999999999999998E-2</v>
      </c>
      <c r="J899" s="30">
        <v>3.2599999999999997E-2</v>
      </c>
      <c r="K899" s="30">
        <v>4.2000000000000003E-2</v>
      </c>
      <c r="L899" s="30">
        <v>3.7699999999999997E-2</v>
      </c>
      <c r="M899" s="30">
        <v>4.24E-2</v>
      </c>
      <c r="N899" s="30">
        <v>2.5600000000000001E-2</v>
      </c>
      <c r="O899" s="71">
        <v>3.5400000000000001E-2</v>
      </c>
      <c r="P899" s="30">
        <v>1.7000000000000001E-2</v>
      </c>
      <c r="Q899" s="30">
        <v>2.1499999999999998E-2</v>
      </c>
      <c r="R899" s="30">
        <v>4.1200000000000001E-2</v>
      </c>
      <c r="S899" s="114">
        <f t="shared" si="108"/>
        <v>0.41010000000000002</v>
      </c>
      <c r="T899" s="71"/>
    </row>
    <row r="900" spans="1:20">
      <c r="A900" s="30">
        <f t="shared" si="117"/>
        <v>2020542</v>
      </c>
      <c r="B900" s="30">
        <v>54</v>
      </c>
      <c r="C900" s="30" t="str">
        <f>VLOOKUP(B900,mas!B:C,2,FALSE)</f>
        <v>久世診療所</v>
      </c>
      <c r="D900" s="30">
        <v>2020</v>
      </c>
      <c r="E900" s="30">
        <v>2</v>
      </c>
      <c r="F900" s="30" t="str">
        <f>VLOOKUP(E900,mas!G:H,2,FALSE)</f>
        <v>灯　油</v>
      </c>
      <c r="G900" s="30">
        <v>0.02</v>
      </c>
      <c r="O900" s="71">
        <v>3.5999999999999997E-2</v>
      </c>
      <c r="P900" s="30">
        <v>3.7999999999999999E-2</v>
      </c>
      <c r="Q900" s="30">
        <v>1.7999999999999999E-2</v>
      </c>
      <c r="S900" s="114">
        <f t="shared" ref="S900:S958" si="121">SUM(G900:R900)</f>
        <v>0.112</v>
      </c>
      <c r="T900" s="71"/>
    </row>
    <row r="901" spans="1:20">
      <c r="A901" s="30">
        <f t="shared" si="117"/>
        <v>2020546</v>
      </c>
      <c r="B901" s="30">
        <v>54</v>
      </c>
      <c r="C901" s="30" t="str">
        <f>VLOOKUP(B901,mas!B:C,2,FALSE)</f>
        <v>久世診療所</v>
      </c>
      <c r="D901" s="30">
        <v>2020</v>
      </c>
      <c r="E901" s="30">
        <v>6</v>
      </c>
      <c r="F901" s="30" t="str">
        <f>VLOOKUP(E901,mas!G:H,2,FALSE)</f>
        <v>都市ガス（13A）</v>
      </c>
      <c r="G901" s="30">
        <v>9.6000000000000002E-2</v>
      </c>
      <c r="H901" s="30">
        <v>7.9000000000000001E-2</v>
      </c>
      <c r="I901" s="30">
        <v>3.0000000000000001E-3</v>
      </c>
      <c r="J901" s="30">
        <v>3.0000000000000001E-3</v>
      </c>
      <c r="K901" s="30">
        <v>3.0000000000000001E-3</v>
      </c>
      <c r="L901" s="30">
        <v>2E-3</v>
      </c>
      <c r="M901" s="30">
        <v>2E-3</v>
      </c>
      <c r="N901" s="30">
        <v>1.7999999999999999E-2</v>
      </c>
      <c r="O901" s="71">
        <v>7.0999999999999994E-2</v>
      </c>
      <c r="P901" s="30">
        <v>0.13300000000000001</v>
      </c>
      <c r="Q901" s="30">
        <v>0.124</v>
      </c>
      <c r="R901" s="30">
        <v>9.8000000000000004E-2</v>
      </c>
      <c r="S901" s="114">
        <f t="shared" si="121"/>
        <v>0.63200000000000001</v>
      </c>
      <c r="T901" s="71"/>
    </row>
    <row r="902" spans="1:20">
      <c r="A902" s="30">
        <f t="shared" si="117"/>
        <v>2020547</v>
      </c>
      <c r="B902" s="30">
        <v>54</v>
      </c>
      <c r="C902" s="30" t="str">
        <f>VLOOKUP(B902,mas!B:C,2,FALSE)</f>
        <v>久世診療所</v>
      </c>
      <c r="D902" s="30">
        <v>2020</v>
      </c>
      <c r="E902" s="30">
        <v>7</v>
      </c>
      <c r="F902" s="30" t="str">
        <f>VLOOKUP(E902,mas!G:H,2,FALSE)</f>
        <v>電　力</v>
      </c>
      <c r="G902" s="30">
        <v>3.3639999999999999</v>
      </c>
      <c r="H902" s="30">
        <v>2.548</v>
      </c>
      <c r="I902" s="30">
        <v>2.2410000000000001</v>
      </c>
      <c r="J902" s="30">
        <v>3.2130000000000001</v>
      </c>
      <c r="K902" s="30">
        <v>3.9</v>
      </c>
      <c r="L902" s="30">
        <v>6.1660000000000004</v>
      </c>
      <c r="M902" s="30">
        <v>3.2370000000000001</v>
      </c>
      <c r="N902" s="30">
        <v>2.4249999999999998</v>
      </c>
      <c r="O902" s="71">
        <v>3.137</v>
      </c>
      <c r="P902" s="30">
        <v>4.7160000000000002</v>
      </c>
      <c r="Q902" s="30">
        <v>5.7869999999999999</v>
      </c>
      <c r="R902" s="30">
        <v>4.3289999999999997</v>
      </c>
      <c r="S902" s="114">
        <f t="shared" si="121"/>
        <v>45.063000000000002</v>
      </c>
      <c r="T902" s="71"/>
    </row>
    <row r="903" spans="1:20">
      <c r="A903" s="30">
        <f t="shared" si="117"/>
        <v>2020551</v>
      </c>
      <c r="B903" s="30">
        <v>55</v>
      </c>
      <c r="C903" s="30" t="str">
        <f>VLOOKUP(B903,mas!B:C,2,FALSE)</f>
        <v>九条診療所</v>
      </c>
      <c r="D903" s="30">
        <v>2020</v>
      </c>
      <c r="E903" s="30">
        <v>1</v>
      </c>
      <c r="F903" s="30" t="str">
        <f>VLOOKUP(E903,mas!G:H,2,FALSE)</f>
        <v>揮発油（ガソリン）</v>
      </c>
      <c r="G903" s="30">
        <v>5.8000000000000003E-2</v>
      </c>
      <c r="H903" s="30">
        <v>5.2999999999999999E-2</v>
      </c>
      <c r="I903" s="30">
        <v>0.127</v>
      </c>
      <c r="J903" s="30">
        <v>0.122</v>
      </c>
      <c r="K903" s="30">
        <v>9.9000000000000005E-2</v>
      </c>
      <c r="L903" s="30">
        <v>0.14099999999999999</v>
      </c>
      <c r="M903" s="30">
        <v>8.1000000000000003E-2</v>
      </c>
      <c r="N903" s="30">
        <v>7.5999999999999998E-2</v>
      </c>
      <c r="O903" s="71">
        <v>7.5999999999999998E-2</v>
      </c>
      <c r="P903" s="30">
        <v>8.2000000000000003E-2</v>
      </c>
      <c r="Q903" s="30">
        <v>6.9000000000000006E-2</v>
      </c>
      <c r="R903" s="30">
        <v>7.2999999999999995E-2</v>
      </c>
      <c r="S903" s="114">
        <f t="shared" si="121"/>
        <v>1.0569999999999997</v>
      </c>
      <c r="T903" s="71"/>
    </row>
    <row r="904" spans="1:20">
      <c r="A904" s="30">
        <f t="shared" si="117"/>
        <v>2020556</v>
      </c>
      <c r="B904" s="30">
        <v>55</v>
      </c>
      <c r="C904" s="30" t="str">
        <f>VLOOKUP(B904,mas!B:C,2,FALSE)</f>
        <v>九条診療所</v>
      </c>
      <c r="D904" s="30">
        <v>2020</v>
      </c>
      <c r="E904" s="30">
        <v>6</v>
      </c>
      <c r="F904" s="30" t="str">
        <f>VLOOKUP(E904,mas!G:H,2,FALSE)</f>
        <v>都市ガス（13A）</v>
      </c>
      <c r="G904" s="30">
        <v>0.85299999999999998</v>
      </c>
      <c r="H904" s="30">
        <v>0.374</v>
      </c>
      <c r="I904" s="30">
        <v>0.78700000000000003</v>
      </c>
      <c r="J904" s="30">
        <v>0.93899999999999995</v>
      </c>
      <c r="K904" s="30">
        <v>1.575</v>
      </c>
      <c r="L904" s="30">
        <v>1.59</v>
      </c>
      <c r="M904" s="30">
        <v>0.50900000000000001</v>
      </c>
      <c r="N904" s="30">
        <v>0.70899999999999996</v>
      </c>
      <c r="O904" s="71">
        <v>1.155</v>
      </c>
      <c r="P904" s="30">
        <v>1.617</v>
      </c>
      <c r="Q904" s="30">
        <v>1.593</v>
      </c>
      <c r="R904" s="30">
        <v>1.1970000000000001</v>
      </c>
      <c r="S904" s="114">
        <f t="shared" si="121"/>
        <v>12.898</v>
      </c>
      <c r="T904" s="71"/>
    </row>
    <row r="905" spans="1:20">
      <c r="A905" s="30">
        <f t="shared" si="117"/>
        <v>2020557</v>
      </c>
      <c r="B905" s="30">
        <v>55</v>
      </c>
      <c r="C905" s="30" t="str">
        <f>VLOOKUP(B905,mas!B:C,2,FALSE)</f>
        <v>九条診療所</v>
      </c>
      <c r="D905" s="30">
        <v>2020</v>
      </c>
      <c r="E905" s="30">
        <v>7</v>
      </c>
      <c r="F905" s="30" t="str">
        <f>VLOOKUP(E905,mas!G:H,2,FALSE)</f>
        <v>電　力</v>
      </c>
      <c r="G905" s="30">
        <v>5.8159999999999998</v>
      </c>
      <c r="H905" s="30">
        <v>5.1020000000000003</v>
      </c>
      <c r="I905" s="30">
        <v>5.984</v>
      </c>
      <c r="J905" s="30">
        <v>6.1619999999999999</v>
      </c>
      <c r="K905" s="30">
        <v>6.2590000000000003</v>
      </c>
      <c r="L905" s="30">
        <v>6.0629999999999997</v>
      </c>
      <c r="M905" s="30">
        <v>6.0540000000000003</v>
      </c>
      <c r="N905" s="30">
        <v>5.7069999999999999</v>
      </c>
      <c r="O905" s="71">
        <v>6.5309999999999997</v>
      </c>
      <c r="P905" s="30">
        <v>6.7919999999999998</v>
      </c>
      <c r="Q905" s="30">
        <v>6.4939999999999998</v>
      </c>
      <c r="R905" s="30">
        <v>6.9649999999999999</v>
      </c>
      <c r="S905" s="114">
        <f t="shared" si="121"/>
        <v>73.929000000000002</v>
      </c>
      <c r="T905" s="71"/>
    </row>
    <row r="906" spans="1:20">
      <c r="A906" s="30">
        <f t="shared" si="117"/>
        <v>2020561</v>
      </c>
      <c r="B906" s="30">
        <v>56</v>
      </c>
      <c r="C906" s="30" t="str">
        <f>VLOOKUP(B906,mas!B:C,2,FALSE)</f>
        <v>あらぐさデイサービス</v>
      </c>
      <c r="D906" s="30">
        <v>2020</v>
      </c>
      <c r="E906" s="30">
        <v>1</v>
      </c>
      <c r="F906" s="30" t="str">
        <f>VLOOKUP(E906,mas!G:H,2,FALSE)</f>
        <v>揮発油（ガソリン）</v>
      </c>
      <c r="G906" s="30">
        <v>0.32500000000000001</v>
      </c>
      <c r="H906" s="30">
        <v>0.35</v>
      </c>
      <c r="I906" s="30">
        <v>0.36</v>
      </c>
      <c r="J906" s="30">
        <v>0.379</v>
      </c>
      <c r="K906" s="30">
        <v>0.38200000000000001</v>
      </c>
      <c r="L906" s="30">
        <v>0.37</v>
      </c>
      <c r="M906" s="30">
        <v>0.34499999999999997</v>
      </c>
      <c r="N906" s="30">
        <v>0.312</v>
      </c>
      <c r="O906" s="71">
        <v>0.316</v>
      </c>
      <c r="P906" s="30">
        <v>0.311</v>
      </c>
      <c r="Q906" s="30">
        <v>0.312</v>
      </c>
      <c r="R906" s="30">
        <v>0.31900000000000001</v>
      </c>
      <c r="S906" s="114">
        <f t="shared" si="121"/>
        <v>4.0809999999999995</v>
      </c>
      <c r="T906" s="71"/>
    </row>
    <row r="907" spans="1:20">
      <c r="A907" s="30">
        <f t="shared" si="117"/>
        <v>2020566</v>
      </c>
      <c r="B907" s="30">
        <v>56</v>
      </c>
      <c r="C907" s="30" t="str">
        <f>VLOOKUP(B907,mas!B:C,2,FALSE)</f>
        <v>あらぐさデイサービス</v>
      </c>
      <c r="D907" s="30">
        <v>2020</v>
      </c>
      <c r="E907" s="30">
        <v>6</v>
      </c>
      <c r="F907" s="30" t="str">
        <f>VLOOKUP(E907,mas!G:H,2,FALSE)</f>
        <v>都市ガス（13A）</v>
      </c>
      <c r="G907" s="30">
        <v>0.68200000000000005</v>
      </c>
      <c r="H907" s="30">
        <v>0.68</v>
      </c>
      <c r="I907" s="30">
        <v>0.68500000000000005</v>
      </c>
      <c r="J907" s="30">
        <v>0.61199999999999999</v>
      </c>
      <c r="K907" s="30">
        <v>0.60799999999999998</v>
      </c>
      <c r="L907" s="30">
        <v>0.60199999999999998</v>
      </c>
      <c r="M907" s="30">
        <v>0.52600000000000002</v>
      </c>
      <c r="N907" s="30">
        <v>0.53</v>
      </c>
      <c r="O907" s="71">
        <v>0.57499999999999996</v>
      </c>
      <c r="P907" s="30">
        <v>0.56899999999999995</v>
      </c>
      <c r="Q907" s="30">
        <v>0.58899999999999997</v>
      </c>
      <c r="R907" s="30">
        <v>0.58599999999999997</v>
      </c>
      <c r="S907" s="114">
        <f t="shared" si="121"/>
        <v>7.2440000000000015</v>
      </c>
      <c r="T907" s="71"/>
    </row>
    <row r="908" spans="1:20">
      <c r="A908" s="30">
        <f t="shared" si="117"/>
        <v>2020567</v>
      </c>
      <c r="B908" s="30">
        <v>56</v>
      </c>
      <c r="C908" s="30" t="str">
        <f>VLOOKUP(B908,mas!B:C,2,FALSE)</f>
        <v>あらぐさデイサービス</v>
      </c>
      <c r="D908" s="30">
        <v>2020</v>
      </c>
      <c r="E908" s="30">
        <v>7</v>
      </c>
      <c r="F908" s="30" t="str">
        <f>VLOOKUP(E908,mas!G:H,2,FALSE)</f>
        <v>電　力</v>
      </c>
      <c r="G908" s="30">
        <v>1.25</v>
      </c>
      <c r="H908" s="30">
        <v>1.252</v>
      </c>
      <c r="I908" s="30">
        <v>1.2789999999999999</v>
      </c>
      <c r="J908" s="30">
        <v>1.2889999999999999</v>
      </c>
      <c r="K908" s="30">
        <v>1.2869999999999999</v>
      </c>
      <c r="L908" s="30">
        <v>1.2010000000000001</v>
      </c>
      <c r="M908" s="30">
        <v>1.1859999999999999</v>
      </c>
      <c r="N908" s="30">
        <v>1.1719999999999999</v>
      </c>
      <c r="O908" s="71">
        <v>1.528</v>
      </c>
      <c r="P908" s="30">
        <v>1.5249999999999999</v>
      </c>
      <c r="Q908" s="30">
        <v>1.4</v>
      </c>
      <c r="R908" s="30">
        <v>1.3859999999999999</v>
      </c>
      <c r="S908" s="114">
        <f t="shared" si="121"/>
        <v>15.755000000000001</v>
      </c>
      <c r="T908" s="71"/>
    </row>
    <row r="909" spans="1:20">
      <c r="A909" s="30">
        <f t="shared" si="117"/>
        <v>2020701</v>
      </c>
      <c r="B909" s="30">
        <v>70</v>
      </c>
      <c r="C909" s="30" t="str">
        <f>VLOOKUP(B909,mas!B:C,2,FALSE)</f>
        <v>京都協立病院</v>
      </c>
      <c r="D909" s="30">
        <v>2020</v>
      </c>
      <c r="E909" s="30">
        <v>1</v>
      </c>
      <c r="F909" s="30" t="str">
        <f>VLOOKUP(E909,mas!G:H,2,FALSE)</f>
        <v>揮発油（ガソリン）</v>
      </c>
      <c r="G909" s="30">
        <v>0.49199999999999999</v>
      </c>
      <c r="H909" s="30">
        <v>0.38200000000000001</v>
      </c>
      <c r="I909" s="30">
        <v>0.504</v>
      </c>
      <c r="J909" s="30">
        <v>0.49399999999999999</v>
      </c>
      <c r="K909" s="30">
        <v>0.54100000000000004</v>
      </c>
      <c r="L909" s="30">
        <v>0.45500000000000002</v>
      </c>
      <c r="M909" s="30">
        <v>0.45500000000000002</v>
      </c>
      <c r="N909" s="30">
        <v>0.47199999999999998</v>
      </c>
      <c r="O909" s="71">
        <v>0.47499999999999998</v>
      </c>
      <c r="P909" s="30">
        <v>0.38400000000000001</v>
      </c>
      <c r="Q909" s="30">
        <v>0.42099999999999999</v>
      </c>
      <c r="R909" s="30">
        <v>0.442</v>
      </c>
      <c r="S909" s="114">
        <f t="shared" si="121"/>
        <v>5.5170000000000012</v>
      </c>
      <c r="T909" s="71"/>
    </row>
    <row r="910" spans="1:20">
      <c r="A910" s="30">
        <f t="shared" si="117"/>
        <v>2020703</v>
      </c>
      <c r="B910" s="30">
        <v>70</v>
      </c>
      <c r="C910" s="30" t="str">
        <f>VLOOKUP(B910,mas!B:C,2,FALSE)</f>
        <v>京都協立病院</v>
      </c>
      <c r="D910" s="30">
        <v>2020</v>
      </c>
      <c r="E910" s="30">
        <v>3</v>
      </c>
      <c r="F910" s="30" t="str">
        <f>VLOOKUP(E910,mas!G:H,2,FALSE)</f>
        <v>軽　油</v>
      </c>
      <c r="G910" s="30">
        <v>0</v>
      </c>
      <c r="H910" s="30">
        <v>0</v>
      </c>
      <c r="I910" s="30">
        <v>0</v>
      </c>
      <c r="J910" s="30">
        <v>0</v>
      </c>
      <c r="K910" s="30">
        <v>0</v>
      </c>
      <c r="L910" s="30">
        <v>0</v>
      </c>
      <c r="M910" s="30">
        <v>0</v>
      </c>
      <c r="N910" s="30">
        <v>7.0999999999999994E-2</v>
      </c>
      <c r="O910" s="71">
        <v>5.7000000000000002E-2</v>
      </c>
      <c r="P910" s="30">
        <v>0</v>
      </c>
      <c r="Q910" s="30">
        <v>0</v>
      </c>
      <c r="R910" s="30">
        <v>5.1999999999999998E-2</v>
      </c>
      <c r="S910" s="114">
        <f t="shared" si="121"/>
        <v>0.18</v>
      </c>
      <c r="T910" s="71"/>
    </row>
    <row r="911" spans="1:20">
      <c r="A911" s="30">
        <f t="shared" si="117"/>
        <v>2020705</v>
      </c>
      <c r="B911" s="30">
        <v>70</v>
      </c>
      <c r="C911" s="30" t="str">
        <f>VLOOKUP(B911,mas!B:C,2,FALSE)</f>
        <v>京都協立病院</v>
      </c>
      <c r="D911" s="30">
        <v>2020</v>
      </c>
      <c r="E911" s="30">
        <v>5</v>
      </c>
      <c r="F911" s="30" t="str">
        <f>VLOOKUP(E911,mas!G:H,2,FALSE)</f>
        <v>液化石油ガス（LPG)</v>
      </c>
      <c r="G911" s="30">
        <v>2.3450000000000002</v>
      </c>
      <c r="H911" s="30">
        <v>1.8540000000000001</v>
      </c>
      <c r="I911" s="30">
        <v>3.0059999999999998</v>
      </c>
      <c r="J911" s="30">
        <v>3.9769999999999999</v>
      </c>
      <c r="K911" s="30">
        <v>5.2080000000000002</v>
      </c>
      <c r="L911" s="30">
        <v>4.6879999999999997</v>
      </c>
      <c r="M911" s="30">
        <v>2.5409999999999999</v>
      </c>
      <c r="N911" s="30">
        <v>2.0230000000000001</v>
      </c>
      <c r="O911" s="71">
        <v>2.5750000000000002</v>
      </c>
      <c r="P911" s="30">
        <v>4.0279999999999996</v>
      </c>
      <c r="Q911" s="30">
        <v>3.2450000000000001</v>
      </c>
      <c r="R911" s="30">
        <v>2.6659999999999999</v>
      </c>
      <c r="S911" s="114">
        <f t="shared" si="121"/>
        <v>38.155999999999992</v>
      </c>
      <c r="T911" s="71"/>
    </row>
    <row r="912" spans="1:20">
      <c r="A912" s="30">
        <f t="shared" si="117"/>
        <v>2020707</v>
      </c>
      <c r="B912" s="30">
        <v>70</v>
      </c>
      <c r="C912" s="30" t="str">
        <f>VLOOKUP(B912,mas!B:C,2,FALSE)</f>
        <v>京都協立病院</v>
      </c>
      <c r="D912" s="30">
        <v>2020</v>
      </c>
      <c r="E912" s="30">
        <v>7</v>
      </c>
      <c r="F912" s="30" t="str">
        <f>VLOOKUP(E912,mas!G:H,2,FALSE)</f>
        <v>電　力</v>
      </c>
      <c r="G912" s="30">
        <v>46.506</v>
      </c>
      <c r="H912" s="30">
        <v>45.319000000000003</v>
      </c>
      <c r="I912" s="30">
        <v>50.533000000000001</v>
      </c>
      <c r="J912" s="30">
        <v>53.676000000000002</v>
      </c>
      <c r="K912" s="30">
        <v>55.74</v>
      </c>
      <c r="L912" s="30">
        <v>50.895000000000003</v>
      </c>
      <c r="M912" s="30">
        <v>47.712000000000003</v>
      </c>
      <c r="N912" s="30">
        <v>46.247</v>
      </c>
      <c r="O912" s="71">
        <v>51.38</v>
      </c>
      <c r="P912" s="30">
        <v>51.487000000000002</v>
      </c>
      <c r="Q912" s="30">
        <v>46.027999999999999</v>
      </c>
      <c r="R912" s="30">
        <v>48.497</v>
      </c>
      <c r="S912" s="114">
        <f t="shared" si="121"/>
        <v>594.02</v>
      </c>
      <c r="T912" s="71"/>
    </row>
    <row r="913" spans="1:20">
      <c r="A913" s="30">
        <f t="shared" si="117"/>
        <v>2020711</v>
      </c>
      <c r="B913" s="30">
        <v>71</v>
      </c>
      <c r="C913" s="30" t="str">
        <f>VLOOKUP(B913,mas!B:C,2,FALSE)</f>
        <v>あやべ協立診療所</v>
      </c>
      <c r="D913" s="30">
        <v>2020</v>
      </c>
      <c r="E913" s="30">
        <v>1</v>
      </c>
      <c r="F913" s="30" t="str">
        <f>VLOOKUP(E913,mas!G:H,2,FALSE)</f>
        <v>揮発油（ガソリン）</v>
      </c>
      <c r="G913" s="30">
        <v>0.54600000000000004</v>
      </c>
      <c r="H913" s="30">
        <v>0.47</v>
      </c>
      <c r="I913" s="30">
        <v>0.52200000000000002</v>
      </c>
      <c r="J913" s="30">
        <v>0.60599999999999998</v>
      </c>
      <c r="K913" s="30">
        <v>0.58699999999999997</v>
      </c>
      <c r="L913" s="30">
        <v>0.53500000000000003</v>
      </c>
      <c r="M913" s="30">
        <v>0.49</v>
      </c>
      <c r="N913" s="30">
        <v>0.55600000000000005</v>
      </c>
      <c r="O913" s="71">
        <v>0.54800000000000004</v>
      </c>
      <c r="P913" s="30">
        <v>0.52700000000000002</v>
      </c>
      <c r="Q913" s="30">
        <v>0.52700000000000002</v>
      </c>
      <c r="R913" s="30">
        <v>0.52</v>
      </c>
      <c r="S913" s="114">
        <f t="shared" si="121"/>
        <v>6.4340000000000011</v>
      </c>
      <c r="T913" s="71"/>
    </row>
    <row r="914" spans="1:20">
      <c r="A914" s="30">
        <f t="shared" si="117"/>
        <v>2020713</v>
      </c>
      <c r="B914" s="30">
        <v>71</v>
      </c>
      <c r="C914" s="30" t="str">
        <f>VLOOKUP(B914,mas!B:C,2,FALSE)</f>
        <v>あやべ協立診療所</v>
      </c>
      <c r="D914" s="30">
        <v>2020</v>
      </c>
      <c r="E914" s="30">
        <v>3</v>
      </c>
      <c r="F914" s="30" t="str">
        <f>VLOOKUP(E914,mas!G:H,2,FALSE)</f>
        <v>軽　油</v>
      </c>
      <c r="G914" s="30">
        <v>4.5999999999999999E-2</v>
      </c>
      <c r="H914" s="30">
        <v>6.7000000000000004E-2</v>
      </c>
      <c r="I914" s="30">
        <v>5.1999999999999998E-2</v>
      </c>
      <c r="J914" s="30">
        <v>8.7999999999999995E-2</v>
      </c>
      <c r="K914" s="30">
        <v>6.4000000000000001E-2</v>
      </c>
      <c r="L914" s="30">
        <v>7.4999999999999997E-2</v>
      </c>
      <c r="M914" s="30">
        <v>2.8000000000000001E-2</v>
      </c>
      <c r="N914" s="30">
        <v>5.5E-2</v>
      </c>
      <c r="O914" s="71">
        <v>7.0000000000000007E-2</v>
      </c>
      <c r="P914" s="30">
        <v>5.0999999999999997E-2</v>
      </c>
      <c r="Q914" s="30">
        <v>0.04</v>
      </c>
      <c r="R914" s="30">
        <v>2.1999999999999999E-2</v>
      </c>
      <c r="S914" s="114">
        <f t="shared" si="121"/>
        <v>0.65800000000000014</v>
      </c>
      <c r="T914" s="71"/>
    </row>
    <row r="915" spans="1:20">
      <c r="A915" s="30">
        <f t="shared" si="117"/>
        <v>2020715</v>
      </c>
      <c r="B915" s="30">
        <v>71</v>
      </c>
      <c r="C915" s="30" t="str">
        <f>VLOOKUP(B915,mas!B:C,2,FALSE)</f>
        <v>あやべ協立診療所</v>
      </c>
      <c r="D915" s="30">
        <v>2020</v>
      </c>
      <c r="E915" s="30">
        <v>5</v>
      </c>
      <c r="F915" s="30" t="str">
        <f>VLOOKUP(E915,mas!G:H,2,FALSE)</f>
        <v>液化石油ガス（LPG)</v>
      </c>
      <c r="G915" s="30">
        <v>0.26600000000000001</v>
      </c>
      <c r="H915" s="30">
        <v>0.26800000000000002</v>
      </c>
      <c r="I915" s="30">
        <v>0.19800000000000001</v>
      </c>
      <c r="J915" s="30">
        <v>0.17399999999999999</v>
      </c>
      <c r="K915" s="30">
        <v>0.17199999999999999</v>
      </c>
      <c r="L915" s="30">
        <v>0.13</v>
      </c>
      <c r="M915" s="30">
        <v>0.16300000000000001</v>
      </c>
      <c r="N915" s="30">
        <v>0.22700000000000001</v>
      </c>
      <c r="O915" s="71">
        <v>0.23499999999999999</v>
      </c>
      <c r="P915" s="30">
        <v>0.29199999999999998</v>
      </c>
      <c r="Q915" s="30">
        <v>0.30299999999999999</v>
      </c>
      <c r="R915" s="30">
        <v>0.28100000000000003</v>
      </c>
      <c r="S915" s="114">
        <f t="shared" si="121"/>
        <v>2.7089999999999996</v>
      </c>
      <c r="T915" s="71"/>
    </row>
    <row r="916" spans="1:20">
      <c r="A916" s="30">
        <f t="shared" si="117"/>
        <v>2020717</v>
      </c>
      <c r="B916" s="30">
        <v>71</v>
      </c>
      <c r="C916" s="30" t="str">
        <f>VLOOKUP(B916,mas!B:C,2,FALSE)</f>
        <v>あやべ協立診療所</v>
      </c>
      <c r="D916" s="30">
        <v>2020</v>
      </c>
      <c r="E916" s="30">
        <v>7</v>
      </c>
      <c r="F916" s="30" t="str">
        <f>VLOOKUP(E916,mas!G:H,2,FALSE)</f>
        <v>電　力</v>
      </c>
      <c r="G916" s="30">
        <v>14.561999999999999</v>
      </c>
      <c r="H916" s="30">
        <v>7.3460000000000001</v>
      </c>
      <c r="I916" s="30">
        <v>10.182</v>
      </c>
      <c r="J916" s="30">
        <v>11.746</v>
      </c>
      <c r="K916" s="30">
        <v>17.018000000000001</v>
      </c>
      <c r="L916" s="30">
        <v>11.305999999999999</v>
      </c>
      <c r="M916" s="30">
        <v>9.7720000000000002</v>
      </c>
      <c r="N916" s="30">
        <v>15.15</v>
      </c>
      <c r="O916" s="71">
        <v>22.187000000000001</v>
      </c>
      <c r="P916" s="30">
        <v>24.376999999999999</v>
      </c>
      <c r="Q916" s="30">
        <v>20.692</v>
      </c>
      <c r="R916" s="30">
        <v>18.437999999999999</v>
      </c>
      <c r="S916" s="114">
        <f t="shared" si="121"/>
        <v>182.77600000000001</v>
      </c>
      <c r="T916" s="71"/>
    </row>
    <row r="917" spans="1:20">
      <c r="A917" s="30">
        <f t="shared" si="117"/>
        <v>2020721</v>
      </c>
      <c r="B917" s="30">
        <v>72</v>
      </c>
      <c r="C917" s="30" t="str">
        <f>VLOOKUP(B917,mas!B:C,2,FALSE)</f>
        <v>まいづる協立診療所</v>
      </c>
      <c r="D917" s="30">
        <v>2020</v>
      </c>
      <c r="E917" s="30">
        <v>1</v>
      </c>
      <c r="F917" s="30" t="str">
        <f>VLOOKUP(E917,mas!G:H,2,FALSE)</f>
        <v>揮発油（ガソリン）</v>
      </c>
      <c r="G917" s="30">
        <v>9.1999999999999998E-2</v>
      </c>
      <c r="H917" s="30">
        <v>6.0999999999999999E-2</v>
      </c>
      <c r="I917" s="30">
        <v>0.11600000000000001</v>
      </c>
      <c r="J917" s="30">
        <v>0.1</v>
      </c>
      <c r="K917" s="30">
        <v>8.1000000000000003E-2</v>
      </c>
      <c r="L917" s="30">
        <v>0.11</v>
      </c>
      <c r="M917" s="30">
        <v>9.4E-2</v>
      </c>
      <c r="N917" s="30">
        <v>9.6000000000000002E-2</v>
      </c>
      <c r="O917" s="71">
        <v>8.3000000000000004E-2</v>
      </c>
      <c r="P917" s="30">
        <v>3.1E-2</v>
      </c>
      <c r="Q917" s="30">
        <v>0.10100000000000001</v>
      </c>
      <c r="R917" s="30">
        <v>6.0999999999999999E-2</v>
      </c>
      <c r="S917" s="114">
        <f t="shared" si="121"/>
        <v>1.026</v>
      </c>
      <c r="T917" s="71"/>
    </row>
    <row r="918" spans="1:20">
      <c r="A918" s="30">
        <f t="shared" si="117"/>
        <v>2020723</v>
      </c>
      <c r="B918" s="30">
        <v>72</v>
      </c>
      <c r="C918" s="30" t="str">
        <f>VLOOKUP(B918,mas!B:C,2,FALSE)</f>
        <v>まいづる協立診療所</v>
      </c>
      <c r="D918" s="30">
        <v>2020</v>
      </c>
      <c r="E918" s="30">
        <v>3</v>
      </c>
      <c r="F918" s="30" t="str">
        <f>VLOOKUP(E918,mas!G:H,2,FALSE)</f>
        <v>軽　油</v>
      </c>
      <c r="G918" s="30">
        <v>0</v>
      </c>
      <c r="H918" s="30">
        <v>0</v>
      </c>
      <c r="I918" s="30">
        <v>0</v>
      </c>
      <c r="J918" s="30">
        <v>0</v>
      </c>
      <c r="K918" s="30">
        <v>0</v>
      </c>
      <c r="L918" s="30">
        <v>0</v>
      </c>
      <c r="M918" s="30">
        <v>0</v>
      </c>
      <c r="N918" s="30">
        <v>0</v>
      </c>
      <c r="O918" s="71">
        <v>0</v>
      </c>
      <c r="P918" s="30">
        <v>0</v>
      </c>
      <c r="Q918" s="30">
        <v>0</v>
      </c>
      <c r="R918" s="30">
        <v>0</v>
      </c>
      <c r="S918" s="114">
        <f t="shared" si="121"/>
        <v>0</v>
      </c>
      <c r="T918" s="71"/>
    </row>
    <row r="919" spans="1:20">
      <c r="A919" s="30">
        <f t="shared" si="117"/>
        <v>2020725</v>
      </c>
      <c r="B919" s="30">
        <v>72</v>
      </c>
      <c r="C919" s="30" t="str">
        <f>VLOOKUP(B919,mas!B:C,2,FALSE)</f>
        <v>まいづる協立診療所</v>
      </c>
      <c r="D919" s="30">
        <v>2020</v>
      </c>
      <c r="E919" s="30">
        <v>5</v>
      </c>
      <c r="F919" s="30" t="str">
        <f>VLOOKUP(E919,mas!G:H,2,FALSE)</f>
        <v>液化石油ガス（LPG)</v>
      </c>
      <c r="G919" s="30">
        <v>9.7000000000000003E-2</v>
      </c>
      <c r="H919" s="30">
        <v>2.3E-2</v>
      </c>
      <c r="I919" s="30">
        <v>6.8000000000000005E-2</v>
      </c>
      <c r="J919" s="30">
        <v>0.11</v>
      </c>
      <c r="K919" s="30">
        <v>0.15</v>
      </c>
      <c r="L919" s="30">
        <v>0.20499999999999999</v>
      </c>
      <c r="M919" s="30">
        <v>7.1999999999999995E-2</v>
      </c>
      <c r="N919" s="30">
        <v>7.0000000000000007E-2</v>
      </c>
      <c r="O919" s="71">
        <v>0.11799999999999999</v>
      </c>
      <c r="P919" s="30">
        <v>0.158</v>
      </c>
      <c r="Q919" s="30">
        <v>0.183</v>
      </c>
      <c r="R919" s="30">
        <v>0.13700000000000001</v>
      </c>
      <c r="S919" s="114">
        <f t="shared" si="121"/>
        <v>1.391</v>
      </c>
      <c r="T919" s="71"/>
    </row>
    <row r="920" spans="1:20">
      <c r="A920" s="30">
        <f t="shared" si="117"/>
        <v>2020727</v>
      </c>
      <c r="B920" s="30">
        <v>72</v>
      </c>
      <c r="C920" s="30" t="str">
        <f>VLOOKUP(B920,mas!B:C,2,FALSE)</f>
        <v>まいづる協立診療所</v>
      </c>
      <c r="D920" s="30">
        <v>2020</v>
      </c>
      <c r="E920" s="30">
        <v>7</v>
      </c>
      <c r="F920" s="30" t="str">
        <f>VLOOKUP(E920,mas!G:H,2,FALSE)</f>
        <v>電　力</v>
      </c>
      <c r="G920" s="30">
        <v>2.0979999999999999</v>
      </c>
      <c r="H920" s="30">
        <v>2.2370000000000001</v>
      </c>
      <c r="I920" s="30">
        <v>1.9810000000000001</v>
      </c>
      <c r="J920" s="30">
        <v>2.169</v>
      </c>
      <c r="K920" s="30">
        <v>2.1800000000000002</v>
      </c>
      <c r="L920" s="30">
        <v>2.105</v>
      </c>
      <c r="M920" s="30">
        <v>2.0129999999999999</v>
      </c>
      <c r="N920" s="30">
        <v>1.9319999999999999</v>
      </c>
      <c r="O920" s="71">
        <v>2.4390000000000001</v>
      </c>
      <c r="P920" s="30">
        <v>2.3940000000000001</v>
      </c>
      <c r="Q920" s="30">
        <v>2.2719999999999998</v>
      </c>
      <c r="R920" s="30">
        <v>2.3380000000000001</v>
      </c>
      <c r="S920" s="114">
        <f t="shared" si="121"/>
        <v>26.158000000000001</v>
      </c>
      <c r="T920" s="71"/>
    </row>
    <row r="921" spans="1:20">
      <c r="A921" s="30">
        <f t="shared" si="117"/>
        <v>2020731</v>
      </c>
      <c r="B921" s="30">
        <v>73</v>
      </c>
      <c r="C921" s="30" t="str">
        <f>VLOOKUP(B921,mas!B:C,2,FALSE)</f>
        <v>たんご協立診療所</v>
      </c>
      <c r="D921" s="30">
        <v>2020</v>
      </c>
      <c r="E921" s="30">
        <v>1</v>
      </c>
      <c r="F921" s="30" t="str">
        <f>VLOOKUP(E921,mas!G:H,2,FALSE)</f>
        <v>揮発油（ガソリン）</v>
      </c>
      <c r="G921" s="30">
        <v>2.8000000000000001E-2</v>
      </c>
      <c r="H921" s="30">
        <v>1.4E-2</v>
      </c>
      <c r="I921" s="30">
        <v>3.4000000000000002E-2</v>
      </c>
      <c r="J921" s="30">
        <v>3.5999999999999997E-2</v>
      </c>
      <c r="K921" s="30">
        <v>1.7000000000000001E-2</v>
      </c>
      <c r="L921" s="30">
        <v>0.03</v>
      </c>
      <c r="M921" s="30">
        <v>1.6E-2</v>
      </c>
      <c r="N921" s="30">
        <v>3.6400000000000002E-2</v>
      </c>
      <c r="O921" s="71">
        <v>1.4999999999999999E-2</v>
      </c>
      <c r="P921" s="30">
        <v>3.2500000000000001E-2</v>
      </c>
      <c r="Q921" s="30">
        <v>2.9600000000000001E-2</v>
      </c>
      <c r="R921" s="30">
        <v>1.4E-2</v>
      </c>
      <c r="S921" s="114">
        <f t="shared" si="121"/>
        <v>0.30250000000000005</v>
      </c>
      <c r="T921" s="71"/>
    </row>
    <row r="922" spans="1:20">
      <c r="A922" s="30">
        <f t="shared" si="117"/>
        <v>2020732</v>
      </c>
      <c r="B922" s="30">
        <v>73</v>
      </c>
      <c r="C922" s="30" t="str">
        <f>VLOOKUP(B922,mas!B:C,2,FALSE)</f>
        <v>たんご協立診療所</v>
      </c>
      <c r="D922" s="30">
        <v>2020</v>
      </c>
      <c r="E922" s="30">
        <v>2</v>
      </c>
      <c r="F922" s="30" t="str">
        <f>VLOOKUP(E922,mas!G:H,2,FALSE)</f>
        <v>灯　油</v>
      </c>
      <c r="G922" s="30">
        <v>0.47499999999999998</v>
      </c>
      <c r="H922" s="30">
        <v>0.11</v>
      </c>
      <c r="I922" s="30">
        <v>0.16500000000000001</v>
      </c>
      <c r="J922" s="30">
        <v>0.45</v>
      </c>
      <c r="K922" s="30">
        <v>0.83499999999999996</v>
      </c>
      <c r="L922" s="30">
        <v>0.45100000000000001</v>
      </c>
      <c r="M922" s="30">
        <v>0.25</v>
      </c>
      <c r="N922" s="30">
        <v>0.44</v>
      </c>
      <c r="O922" s="71">
        <v>1.0660000000000001</v>
      </c>
      <c r="P922" s="30">
        <v>1.05</v>
      </c>
      <c r="Q922" s="30">
        <v>0.83399999999999996</v>
      </c>
      <c r="R922" s="30">
        <v>0.68500000000000005</v>
      </c>
      <c r="S922" s="114">
        <f t="shared" si="121"/>
        <v>6.8109999999999999</v>
      </c>
      <c r="T922" s="71"/>
    </row>
    <row r="923" spans="1:20">
      <c r="A923" s="30">
        <f t="shared" si="117"/>
        <v>2020735</v>
      </c>
      <c r="B923" s="30">
        <v>73</v>
      </c>
      <c r="C923" s="30" t="str">
        <f>VLOOKUP(B923,mas!B:C,2,FALSE)</f>
        <v>たんご協立診療所</v>
      </c>
      <c r="D923" s="30">
        <v>2020</v>
      </c>
      <c r="E923" s="30">
        <v>5</v>
      </c>
      <c r="F923" s="30" t="str">
        <f>VLOOKUP(E923,mas!G:H,2,FALSE)</f>
        <v>液化石油ガス（LPG)</v>
      </c>
      <c r="G923" s="30">
        <v>7.1999999999999998E-3</v>
      </c>
      <c r="H923" s="30">
        <v>4.4000000000000003E-3</v>
      </c>
      <c r="I923" s="30">
        <v>3.8E-3</v>
      </c>
      <c r="J923" s="30">
        <v>3.0000000000000001E-3</v>
      </c>
      <c r="K923" s="30">
        <v>3.8E-3</v>
      </c>
      <c r="L923" s="30">
        <v>2.5999999999999999E-3</v>
      </c>
      <c r="M923" s="30">
        <v>3.3999999999999998E-3</v>
      </c>
      <c r="N923" s="30">
        <v>5.0000000000000001E-3</v>
      </c>
      <c r="O923" s="71">
        <v>4.1999999999999997E-3</v>
      </c>
      <c r="P923" s="30">
        <v>5.1999999999999998E-3</v>
      </c>
      <c r="Q923" s="30">
        <v>6.4000000000000003E-3</v>
      </c>
      <c r="R923" s="30">
        <v>5.7999999999999996E-3</v>
      </c>
      <c r="S923" s="114">
        <f t="shared" si="121"/>
        <v>5.4800000000000001E-2</v>
      </c>
      <c r="T923" s="71"/>
    </row>
    <row r="924" spans="1:20">
      <c r="A924" s="30">
        <f t="shared" ref="A924:A987" si="122">D924*1000+B924*10+E924</f>
        <v>2020737</v>
      </c>
      <c r="B924" s="30">
        <v>73</v>
      </c>
      <c r="C924" s="30" t="str">
        <f>VLOOKUP(B924,mas!B:C,2,FALSE)</f>
        <v>たんご協立診療所</v>
      </c>
      <c r="D924" s="30">
        <v>2020</v>
      </c>
      <c r="E924" s="30">
        <v>7</v>
      </c>
      <c r="F924" s="30" t="str">
        <f>VLOOKUP(E924,mas!G:H,2,FALSE)</f>
        <v>電　力</v>
      </c>
      <c r="G924" s="30">
        <v>2.556</v>
      </c>
      <c r="H924" s="30">
        <v>2.54</v>
      </c>
      <c r="I924" s="30">
        <v>2.3650000000000002</v>
      </c>
      <c r="J924" s="30">
        <v>2.7290000000000001</v>
      </c>
      <c r="K924" s="30">
        <v>2.782</v>
      </c>
      <c r="L924" s="30">
        <v>2.7050000000000001</v>
      </c>
      <c r="M924" s="30">
        <v>2.383</v>
      </c>
      <c r="N924" s="30">
        <v>2.831</v>
      </c>
      <c r="O924" s="71">
        <v>2.8420000000000001</v>
      </c>
      <c r="P924" s="30">
        <v>3.754</v>
      </c>
      <c r="Q924" s="30">
        <v>3.0779999999999998</v>
      </c>
      <c r="R924" s="30">
        <v>2.9</v>
      </c>
      <c r="S924" s="114">
        <f t="shared" si="121"/>
        <v>33.465000000000003</v>
      </c>
      <c r="T924" s="71"/>
    </row>
    <row r="925" spans="1:20">
      <c r="A925" s="30">
        <f t="shared" si="122"/>
        <v>2020741</v>
      </c>
      <c r="B925" s="30">
        <v>74</v>
      </c>
      <c r="C925" s="30" t="str">
        <f>VLOOKUP(B925,mas!B:C,2,FALSE)</f>
        <v>在宅ケアＳＴげんき</v>
      </c>
      <c r="D925" s="30">
        <v>2020</v>
      </c>
      <c r="E925" s="30">
        <v>1</v>
      </c>
      <c r="F925" s="30" t="str">
        <f>VLOOKUP(E925,mas!G:H,2,FALSE)</f>
        <v>揮発油（ガソリン）</v>
      </c>
      <c r="G925" s="30">
        <v>0.27200000000000002</v>
      </c>
      <c r="H925" s="30">
        <v>0.32800000000000001</v>
      </c>
      <c r="I925" s="30">
        <v>0.35599999999999998</v>
      </c>
      <c r="J925" s="30">
        <v>0.35399999999999998</v>
      </c>
      <c r="K925" s="30">
        <v>0.4</v>
      </c>
      <c r="L925" s="30">
        <v>0.308</v>
      </c>
      <c r="M925" s="30">
        <v>0.309</v>
      </c>
      <c r="N925" s="30">
        <v>0.34499999999999997</v>
      </c>
      <c r="O925" s="71">
        <v>0.4</v>
      </c>
      <c r="P925" s="30">
        <v>0.316</v>
      </c>
      <c r="Q925" s="30">
        <v>0.378</v>
      </c>
      <c r="R925" s="30">
        <v>0.39300000000000002</v>
      </c>
      <c r="S925" s="114">
        <f t="shared" si="121"/>
        <v>4.1589999999999998</v>
      </c>
      <c r="T925" s="71"/>
    </row>
    <row r="926" spans="1:20">
      <c r="A926" s="30">
        <f t="shared" si="122"/>
        <v>2020761</v>
      </c>
      <c r="B926" s="30">
        <v>76</v>
      </c>
      <c r="C926" s="30" t="str">
        <f>VLOOKUP(B926,mas!B:C,2,FALSE)</f>
        <v>訪問看護ＳＴゆたかの</v>
      </c>
      <c r="D926" s="30">
        <v>2020</v>
      </c>
      <c r="E926" s="30">
        <v>1</v>
      </c>
      <c r="F926" s="30" t="str">
        <f>VLOOKUP(E926,mas!G:H,2,FALSE)</f>
        <v>揮発油（ガソリン）</v>
      </c>
      <c r="G926" s="30">
        <v>0.20100000000000001</v>
      </c>
      <c r="H926" s="30">
        <v>0.218</v>
      </c>
      <c r="I926" s="30">
        <v>0.19</v>
      </c>
      <c r="J926" s="30">
        <v>0.20799999999999999</v>
      </c>
      <c r="K926" s="30">
        <v>0.23100000000000001</v>
      </c>
      <c r="L926" s="30">
        <v>0.246</v>
      </c>
      <c r="M926" s="30">
        <v>0.16800000000000001</v>
      </c>
      <c r="N926" s="30">
        <v>0.219</v>
      </c>
      <c r="O926" s="71">
        <v>0.20399999999999999</v>
      </c>
      <c r="P926" s="30">
        <v>0.2</v>
      </c>
      <c r="Q926" s="30">
        <v>0.13600000000000001</v>
      </c>
      <c r="R926" s="30">
        <v>0.19400000000000001</v>
      </c>
      <c r="S926" s="114">
        <f t="shared" si="121"/>
        <v>2.415</v>
      </c>
      <c r="T926" s="71"/>
    </row>
    <row r="927" spans="1:20">
      <c r="A927" s="30">
        <f t="shared" si="122"/>
        <v>2020762</v>
      </c>
      <c r="B927" s="30">
        <v>76</v>
      </c>
      <c r="C927" s="30" t="str">
        <f>VLOOKUP(B927,mas!B:C,2,FALSE)</f>
        <v>訪問看護ＳＴゆたかの</v>
      </c>
      <c r="D927" s="30">
        <v>2020</v>
      </c>
      <c r="E927" s="30">
        <v>2</v>
      </c>
      <c r="F927" s="30" t="str">
        <f>VLOOKUP(E927,mas!G:H,2,FALSE)</f>
        <v>灯　油</v>
      </c>
      <c r="G927" s="30">
        <v>0</v>
      </c>
      <c r="H927" s="30">
        <v>0</v>
      </c>
      <c r="I927" s="30">
        <v>0</v>
      </c>
      <c r="J927" s="30">
        <v>0</v>
      </c>
      <c r="K927" s="30">
        <v>0</v>
      </c>
      <c r="L927" s="30">
        <v>0</v>
      </c>
      <c r="M927" s="30">
        <v>0</v>
      </c>
      <c r="N927" s="30">
        <v>0</v>
      </c>
      <c r="O927" s="71">
        <v>5.3999999999999999E-2</v>
      </c>
      <c r="P927" s="30">
        <v>7.1999999999999995E-2</v>
      </c>
      <c r="Q927" s="30">
        <v>5.3999999999999999E-2</v>
      </c>
      <c r="R927" s="30">
        <v>3.5999999999999997E-2</v>
      </c>
      <c r="S927" s="114">
        <f t="shared" si="121"/>
        <v>0.216</v>
      </c>
      <c r="T927" s="71"/>
    </row>
    <row r="928" spans="1:20">
      <c r="A928" s="30">
        <f t="shared" si="122"/>
        <v>2020765</v>
      </c>
      <c r="B928" s="30">
        <v>76</v>
      </c>
      <c r="C928" s="30" t="str">
        <f>VLOOKUP(B928,mas!B:C,2,FALSE)</f>
        <v>訪問看護ＳＴゆたかの</v>
      </c>
      <c r="D928" s="30">
        <v>2020</v>
      </c>
      <c r="E928" s="30">
        <v>5</v>
      </c>
      <c r="F928" s="30" t="str">
        <f>VLOOKUP(E928,mas!G:H,2,FALSE)</f>
        <v>液化石油ガス（LPG)</v>
      </c>
      <c r="G928" s="30">
        <v>7.7999999999999996E-3</v>
      </c>
      <c r="H928" s="30">
        <v>5.1999999999999998E-3</v>
      </c>
      <c r="I928" s="30">
        <v>4.5999999999999999E-3</v>
      </c>
      <c r="J928" s="30">
        <v>3.8E-3</v>
      </c>
      <c r="K928" s="30">
        <v>3.2000000000000002E-3</v>
      </c>
      <c r="L928" s="30">
        <v>2.5999999999999999E-3</v>
      </c>
      <c r="M928" s="30">
        <v>3.8E-3</v>
      </c>
      <c r="N928" s="30">
        <v>5.0000000000000001E-3</v>
      </c>
      <c r="O928" s="71">
        <v>5.5999999999999999E-3</v>
      </c>
      <c r="P928" s="30">
        <v>7.1999999999999998E-3</v>
      </c>
      <c r="Q928" s="30">
        <v>8.0000000000000002E-3</v>
      </c>
      <c r="R928" s="30">
        <v>6.6E-3</v>
      </c>
      <c r="S928" s="114">
        <f t="shared" si="121"/>
        <v>6.3399999999999998E-2</v>
      </c>
      <c r="T928" s="71"/>
    </row>
    <row r="929" spans="1:20">
      <c r="A929" s="30">
        <f t="shared" si="122"/>
        <v>2020767</v>
      </c>
      <c r="B929" s="30">
        <v>76</v>
      </c>
      <c r="C929" s="30" t="str">
        <f>VLOOKUP(B929,mas!B:C,2,FALSE)</f>
        <v>訪問看護ＳＴゆたかの</v>
      </c>
      <c r="D929" s="30">
        <v>2020</v>
      </c>
      <c r="E929" s="30">
        <v>7</v>
      </c>
      <c r="F929" s="30" t="str">
        <f>VLOOKUP(E929,mas!G:H,2,FALSE)</f>
        <v>電　力</v>
      </c>
      <c r="G929" s="30">
        <v>0.63800000000000001</v>
      </c>
      <c r="H929" s="30">
        <v>0.314</v>
      </c>
      <c r="I929" s="30">
        <v>0.47699999999999998</v>
      </c>
      <c r="J929" s="30">
        <v>0.67300000000000004</v>
      </c>
      <c r="K929" s="30">
        <v>0.45200000000000001</v>
      </c>
      <c r="L929" s="30">
        <v>0.45</v>
      </c>
      <c r="M929" s="30">
        <v>0.372</v>
      </c>
      <c r="N929" s="30">
        <v>0.45900000000000002</v>
      </c>
      <c r="O929" s="71">
        <v>0.72199999999999998</v>
      </c>
      <c r="P929" s="30">
        <v>1.224</v>
      </c>
      <c r="Q929" s="30">
        <v>0.871</v>
      </c>
      <c r="R929" s="30">
        <v>0.76500000000000001</v>
      </c>
      <c r="S929" s="114">
        <f t="shared" si="121"/>
        <v>7.4170000000000007</v>
      </c>
      <c r="T929" s="71"/>
    </row>
    <row r="930" spans="1:20">
      <c r="A930" s="30">
        <f t="shared" si="122"/>
        <v>2020771</v>
      </c>
      <c r="B930" s="30">
        <v>77</v>
      </c>
      <c r="C930" s="30" t="str">
        <f>VLOOKUP(B930,mas!B:C,2,FALSE)</f>
        <v>ほっとＳＴきぼう</v>
      </c>
      <c r="D930" s="30">
        <v>2020</v>
      </c>
      <c r="E930" s="30">
        <v>1</v>
      </c>
      <c r="F930" s="30" t="str">
        <f>VLOOKUP(E930,mas!G:H,2,FALSE)</f>
        <v>揮発油（ガソリン）</v>
      </c>
      <c r="G930" s="30">
        <v>0.129</v>
      </c>
      <c r="H930" s="30">
        <v>0.14899999999999999</v>
      </c>
      <c r="I930" s="30">
        <v>0.14199999999999999</v>
      </c>
      <c r="J930" s="30">
        <v>0.151</v>
      </c>
      <c r="K930" s="30">
        <v>9.9000000000000005E-2</v>
      </c>
      <c r="L930" s="30">
        <v>0.16200000000000001</v>
      </c>
      <c r="M930" s="30">
        <v>0.11</v>
      </c>
      <c r="N930" s="30">
        <v>0.11</v>
      </c>
      <c r="O930" s="71">
        <v>0.16</v>
      </c>
      <c r="P930" s="30">
        <v>9.0999999999999998E-2</v>
      </c>
      <c r="Q930" s="30">
        <v>0.11600000000000001</v>
      </c>
      <c r="R930" s="30">
        <v>0.13700000000000001</v>
      </c>
      <c r="S930" s="114">
        <f t="shared" si="121"/>
        <v>1.556</v>
      </c>
      <c r="T930" s="71"/>
    </row>
    <row r="931" spans="1:20">
      <c r="A931" s="30">
        <f t="shared" si="122"/>
        <v>2020777</v>
      </c>
      <c r="B931" s="30">
        <v>77</v>
      </c>
      <c r="C931" s="30" t="str">
        <f>VLOOKUP(B931,mas!B:C,2,FALSE)</f>
        <v>ほっとＳＴきぼう</v>
      </c>
      <c r="D931" s="30">
        <v>2020</v>
      </c>
      <c r="E931" s="30">
        <v>7</v>
      </c>
      <c r="F931" s="30" t="str">
        <f>VLOOKUP(E931,mas!G:H,2,FALSE)</f>
        <v>電　力</v>
      </c>
      <c r="G931" s="30">
        <v>1.0660000000000001</v>
      </c>
      <c r="H931" s="30">
        <v>1.502</v>
      </c>
      <c r="I931" s="30">
        <v>0.60099999999999998</v>
      </c>
      <c r="J931" s="30">
        <v>0.71099999999999997</v>
      </c>
      <c r="K931" s="30">
        <v>0.872</v>
      </c>
      <c r="L931" s="30">
        <v>0.93700000000000006</v>
      </c>
      <c r="M931" s="30">
        <v>0.78500000000000003</v>
      </c>
      <c r="N931" s="30">
        <v>0.71</v>
      </c>
      <c r="O931" s="71">
        <v>0.73399999999999999</v>
      </c>
      <c r="P931" s="30">
        <v>1.161</v>
      </c>
      <c r="Q931" s="30">
        <v>1.5609999999999999</v>
      </c>
      <c r="R931" s="30">
        <v>1.0029999999999999</v>
      </c>
      <c r="S931" s="114">
        <f t="shared" si="121"/>
        <v>11.643000000000001</v>
      </c>
      <c r="T931" s="71"/>
    </row>
    <row r="932" spans="1:20">
      <c r="A932" s="30">
        <f t="shared" si="122"/>
        <v>2020781</v>
      </c>
      <c r="B932" s="30">
        <v>78</v>
      </c>
      <c r="C932" s="30" t="str">
        <f>VLOOKUP(B932,mas!B:C,2,FALSE)</f>
        <v>ふれあいＳＴゆきわり</v>
      </c>
      <c r="D932" s="30">
        <v>2020</v>
      </c>
      <c r="E932" s="30">
        <v>1</v>
      </c>
      <c r="F932" s="30" t="str">
        <f>VLOOKUP(E932,mas!G:H,2,FALSE)</f>
        <v>揮発油（ガソリン）</v>
      </c>
      <c r="G932" s="30">
        <v>0.249</v>
      </c>
      <c r="H932" s="30">
        <v>0.20399999999999999</v>
      </c>
      <c r="I932" s="30">
        <v>0.224</v>
      </c>
      <c r="J932" s="30">
        <v>0.30399999999999999</v>
      </c>
      <c r="K932" s="30">
        <v>0.28299999999999997</v>
      </c>
      <c r="L932" s="30">
        <v>0.26500000000000001</v>
      </c>
      <c r="M932" s="30">
        <v>0.191</v>
      </c>
      <c r="N932" s="30">
        <v>0.29099999999999998</v>
      </c>
      <c r="O932" s="71">
        <v>0.26400000000000001</v>
      </c>
      <c r="P932" s="30">
        <v>0.28699999999999998</v>
      </c>
      <c r="Q932" s="30">
        <v>0.26600000000000001</v>
      </c>
      <c r="R932" s="30">
        <v>0.308</v>
      </c>
      <c r="S932" s="114">
        <f t="shared" si="121"/>
        <v>3.1360000000000001</v>
      </c>
      <c r="T932" s="71"/>
    </row>
    <row r="933" spans="1:20">
      <c r="A933" s="30">
        <f t="shared" si="122"/>
        <v>2020782</v>
      </c>
      <c r="B933" s="30">
        <v>78</v>
      </c>
      <c r="C933" s="30" t="str">
        <f>VLOOKUP(B933,mas!B:C,2,FALSE)</f>
        <v>ふれあいＳＴゆきわり</v>
      </c>
      <c r="D933" s="30">
        <v>2020</v>
      </c>
      <c r="E933" s="30">
        <v>2</v>
      </c>
      <c r="F933" s="30" t="str">
        <f>VLOOKUP(E933,mas!G:H,2,FALSE)</f>
        <v>灯　油</v>
      </c>
      <c r="G933" s="30">
        <v>0</v>
      </c>
      <c r="H933" s="30">
        <v>0</v>
      </c>
      <c r="I933" s="30">
        <v>0</v>
      </c>
      <c r="J933" s="30">
        <v>0</v>
      </c>
      <c r="K933" s="30">
        <v>0</v>
      </c>
      <c r="L933" s="30">
        <v>0</v>
      </c>
      <c r="M933" s="30">
        <v>0</v>
      </c>
      <c r="N933" s="30">
        <v>0</v>
      </c>
      <c r="O933" s="71">
        <v>3.5999999999999997E-2</v>
      </c>
      <c r="P933" s="30">
        <v>1.7999999999999999E-2</v>
      </c>
      <c r="Q933" s="30">
        <v>0</v>
      </c>
      <c r="R933" s="30">
        <v>1.7999999999999999E-2</v>
      </c>
      <c r="S933" s="114">
        <f t="shared" si="121"/>
        <v>7.1999999999999995E-2</v>
      </c>
      <c r="T933" s="71"/>
    </row>
    <row r="934" spans="1:20">
      <c r="A934" s="30">
        <f t="shared" si="122"/>
        <v>2020787</v>
      </c>
      <c r="B934" s="30">
        <v>78</v>
      </c>
      <c r="C934" s="30" t="str">
        <f>VLOOKUP(B934,mas!B:C,2,FALSE)</f>
        <v>ふれあいＳＴゆきわり</v>
      </c>
      <c r="D934" s="30">
        <v>2020</v>
      </c>
      <c r="E934" s="30">
        <v>7</v>
      </c>
      <c r="F934" s="30" t="str">
        <f>VLOOKUP(E934,mas!G:H,2,FALSE)</f>
        <v>電　力</v>
      </c>
      <c r="G934" s="30">
        <v>0.47799999999999998</v>
      </c>
      <c r="H934" s="30">
        <v>0.28299999999999997</v>
      </c>
      <c r="I934" s="30">
        <v>0.38500000000000001</v>
      </c>
      <c r="J934" s="30">
        <v>0.45500000000000002</v>
      </c>
      <c r="K934" s="30">
        <v>0.61199999999999999</v>
      </c>
      <c r="L934" s="30">
        <v>0.40899999999999997</v>
      </c>
      <c r="M934" s="30">
        <v>0.34699999999999998</v>
      </c>
      <c r="N934" s="30">
        <v>0.498</v>
      </c>
      <c r="O934" s="71">
        <v>0.82299999999999995</v>
      </c>
      <c r="P934" s="30">
        <v>0.80300000000000005</v>
      </c>
      <c r="Q934" s="30">
        <v>0.71799999999999997</v>
      </c>
      <c r="R934" s="30">
        <v>0.58699999999999997</v>
      </c>
      <c r="S934" s="114">
        <f t="shared" si="121"/>
        <v>6.3979999999999988</v>
      </c>
      <c r="T934" s="71"/>
    </row>
    <row r="935" spans="1:20">
      <c r="A935" s="30">
        <f t="shared" si="122"/>
        <v>2020811</v>
      </c>
      <c r="B935" s="30">
        <v>81</v>
      </c>
      <c r="C935" s="30" t="str">
        <f>VLOOKUP(B935,mas!B:C,2,FALSE)</f>
        <v>ふくちやま協立診療所</v>
      </c>
      <c r="D935" s="30">
        <v>2020</v>
      </c>
      <c r="E935" s="30">
        <v>1</v>
      </c>
      <c r="F935" s="30" t="str">
        <f>VLOOKUP(E935,mas!G:H,2,FALSE)</f>
        <v>揮発油（ガソリン）</v>
      </c>
      <c r="G935" s="30">
        <v>0.186</v>
      </c>
      <c r="H935" s="30">
        <v>0.23100000000000001</v>
      </c>
      <c r="I935" s="30">
        <v>0.27700000000000002</v>
      </c>
      <c r="J935" s="30">
        <v>0.20799999999999999</v>
      </c>
      <c r="K935" s="30">
        <v>0.30099999999999999</v>
      </c>
      <c r="L935" s="30">
        <v>0.215</v>
      </c>
      <c r="M935" s="30">
        <v>0.22700000000000001</v>
      </c>
      <c r="N935" s="30">
        <v>0.22800000000000001</v>
      </c>
      <c r="O935" s="71">
        <v>0.32400000000000001</v>
      </c>
      <c r="P935" s="30">
        <v>0.22900000000000001</v>
      </c>
      <c r="Q935" s="30">
        <v>0.158</v>
      </c>
      <c r="R935" s="30">
        <v>0.24199999999999999</v>
      </c>
      <c r="S935" s="114">
        <f t="shared" si="121"/>
        <v>2.8260000000000001</v>
      </c>
      <c r="T935" s="71"/>
    </row>
    <row r="936" spans="1:20">
      <c r="A936" s="30">
        <f t="shared" si="122"/>
        <v>2020815</v>
      </c>
      <c r="B936" s="30">
        <v>81</v>
      </c>
      <c r="C936" s="30" t="str">
        <f>VLOOKUP(B936,mas!B:C,2,FALSE)</f>
        <v>ふくちやま協立診療所</v>
      </c>
      <c r="D936" s="30">
        <v>2020</v>
      </c>
      <c r="E936" s="30">
        <v>5</v>
      </c>
      <c r="F936" s="30" t="str">
        <f>VLOOKUP(E936,mas!G:H,2,FALSE)</f>
        <v>液化石油ガス（LPG)</v>
      </c>
      <c r="G936" s="30">
        <v>3.0000000000000001E-3</v>
      </c>
      <c r="H936" s="30">
        <v>2.2000000000000001E-3</v>
      </c>
      <c r="I936" s="30">
        <v>2.2000000000000001E-3</v>
      </c>
      <c r="J936" s="30">
        <v>2.2000000000000001E-3</v>
      </c>
      <c r="K936" s="30">
        <v>2E-3</v>
      </c>
      <c r="L936" s="30">
        <v>2E-3</v>
      </c>
      <c r="M936" s="30">
        <v>2E-3</v>
      </c>
      <c r="N936" s="30">
        <v>2E-3</v>
      </c>
      <c r="O936" s="71">
        <v>2E-3</v>
      </c>
      <c r="P936" s="30">
        <v>2E-3</v>
      </c>
      <c r="Q936" s="30">
        <v>2E-3</v>
      </c>
      <c r="R936" s="30">
        <v>2E-3</v>
      </c>
      <c r="S936" s="114">
        <f t="shared" si="121"/>
        <v>2.5600000000000005E-2</v>
      </c>
      <c r="T936" s="71"/>
    </row>
    <row r="937" spans="1:20">
      <c r="A937" s="30">
        <f t="shared" si="122"/>
        <v>2020817</v>
      </c>
      <c r="B937" s="30">
        <v>81</v>
      </c>
      <c r="C937" s="30" t="str">
        <f>VLOOKUP(B937,mas!B:C,2,FALSE)</f>
        <v>ふくちやま協立診療所</v>
      </c>
      <c r="D937" s="30">
        <v>2020</v>
      </c>
      <c r="E937" s="30">
        <v>7</v>
      </c>
      <c r="F937" s="30" t="str">
        <f>VLOOKUP(E937,mas!G:H,2,FALSE)</f>
        <v>電　力</v>
      </c>
      <c r="G937" s="30">
        <v>4.8559999999999999</v>
      </c>
      <c r="H937" s="30">
        <v>6.8540000000000001</v>
      </c>
      <c r="I937" s="30">
        <v>2.7389999999999999</v>
      </c>
      <c r="J937" s="30">
        <v>3.2370000000000001</v>
      </c>
      <c r="K937" s="30">
        <v>3.972</v>
      </c>
      <c r="L937" s="30">
        <v>4.2690000000000001</v>
      </c>
      <c r="M937" s="30">
        <v>3.5670000000000002</v>
      </c>
      <c r="N937" s="30">
        <v>3.2360000000000002</v>
      </c>
      <c r="O937" s="71">
        <v>3.3439999999999999</v>
      </c>
      <c r="P937" s="30">
        <v>5.29</v>
      </c>
      <c r="Q937" s="30">
        <v>7.11</v>
      </c>
      <c r="R937" s="30">
        <v>4.5709999999999997</v>
      </c>
      <c r="S937" s="114">
        <f t="shared" si="121"/>
        <v>53.044999999999995</v>
      </c>
      <c r="T937" s="71"/>
    </row>
    <row r="938" spans="1:20">
      <c r="A938" s="30">
        <f t="shared" si="122"/>
        <v>2020971</v>
      </c>
      <c r="B938" s="72">
        <v>97</v>
      </c>
      <c r="C938" s="72" t="str">
        <f>VLOOKUP(B938,mas!B:C,2,FALSE)</f>
        <v>京都市内事業所計</v>
      </c>
      <c r="D938" s="72">
        <v>2020</v>
      </c>
      <c r="E938" s="72">
        <v>1</v>
      </c>
      <c r="F938" s="72" t="str">
        <f>VLOOKUP(E938,mas!G:H,2,FALSE)</f>
        <v>揮発油（ガソリン）</v>
      </c>
      <c r="G938" s="72">
        <f>SUMIF($E$863:$E$908,$E938,G$863:G$908)</f>
        <v>2.4356999999999998</v>
      </c>
      <c r="H938" s="72">
        <f t="shared" ref="H938:R938" si="123">SUMIF($E$863:$E$908,$E938,H$863:H$908)</f>
        <v>2.2989999999999999</v>
      </c>
      <c r="I938" s="72">
        <f t="shared" si="123"/>
        <v>2.8180999999999998</v>
      </c>
      <c r="J938" s="72">
        <f t="shared" si="123"/>
        <v>2.9649999999999999</v>
      </c>
      <c r="K938" s="72">
        <f t="shared" si="123"/>
        <v>3.1186000000000003</v>
      </c>
      <c r="L938" s="72">
        <f t="shared" si="123"/>
        <v>2.8042000000000002</v>
      </c>
      <c r="M938" s="72">
        <f t="shared" si="123"/>
        <v>2.6326000000000001</v>
      </c>
      <c r="N938" s="72">
        <f t="shared" si="123"/>
        <v>2.6215999999999995</v>
      </c>
      <c r="O938" s="72">
        <f t="shared" si="123"/>
        <v>2.4010000000000002</v>
      </c>
      <c r="P938" s="72">
        <f t="shared" si="123"/>
        <v>2.3207999999999998</v>
      </c>
      <c r="Q938" s="72">
        <f>SUMIF($E$863:$E$908,$E938,Q$863:Q$908)</f>
        <v>2.4003000000000001</v>
      </c>
      <c r="R938" s="72">
        <f t="shared" si="123"/>
        <v>2.4556999999999998</v>
      </c>
      <c r="S938" s="114">
        <f t="shared" si="121"/>
        <v>31.272600000000001</v>
      </c>
      <c r="T938" s="71"/>
    </row>
    <row r="939" spans="1:20">
      <c r="A939" s="30">
        <f t="shared" si="122"/>
        <v>2020972</v>
      </c>
      <c r="B939" s="72">
        <v>97</v>
      </c>
      <c r="C939" s="72" t="str">
        <f>VLOOKUP(B939,mas!B:C,2,FALSE)</f>
        <v>京都市内事業所計</v>
      </c>
      <c r="D939" s="72">
        <v>2020</v>
      </c>
      <c r="E939" s="72">
        <v>2</v>
      </c>
      <c r="F939" s="72" t="str">
        <f>VLOOKUP(E939,mas!G:H,2,FALSE)</f>
        <v>灯　油</v>
      </c>
      <c r="G939" s="72">
        <f t="shared" ref="G939:R944" si="124">SUMIF($E$863:$E$908,$E939,G$863:G$908)</f>
        <v>0.12000000000000001</v>
      </c>
      <c r="H939" s="72">
        <f t="shared" si="124"/>
        <v>0</v>
      </c>
      <c r="I939" s="72">
        <f t="shared" si="124"/>
        <v>0</v>
      </c>
      <c r="J939" s="72">
        <f t="shared" si="124"/>
        <v>0</v>
      </c>
      <c r="K939" s="72">
        <f t="shared" si="124"/>
        <v>0</v>
      </c>
      <c r="L939" s="72">
        <f t="shared" si="124"/>
        <v>0</v>
      </c>
      <c r="M939" s="72">
        <f t="shared" si="124"/>
        <v>0</v>
      </c>
      <c r="N939" s="72">
        <f t="shared" si="124"/>
        <v>0.35299999999999998</v>
      </c>
      <c r="O939" s="72">
        <f t="shared" si="124"/>
        <v>0.432</v>
      </c>
      <c r="P939" s="72">
        <f t="shared" si="124"/>
        <v>0.38</v>
      </c>
      <c r="Q939" s="72">
        <f t="shared" si="124"/>
        <v>0.41200000000000003</v>
      </c>
      <c r="R939" s="72">
        <f t="shared" si="124"/>
        <v>0.38400000000000001</v>
      </c>
      <c r="S939" s="114">
        <f t="shared" si="121"/>
        <v>2.081</v>
      </c>
      <c r="T939" s="71"/>
    </row>
    <row r="940" spans="1:20">
      <c r="A940" s="30">
        <f t="shared" si="122"/>
        <v>2020973</v>
      </c>
      <c r="B940" s="72">
        <v>97</v>
      </c>
      <c r="C940" s="72" t="str">
        <f>VLOOKUP(B940,mas!B:C,2,FALSE)</f>
        <v>京都市内事業所計</v>
      </c>
      <c r="D940" s="72">
        <v>2020</v>
      </c>
      <c r="E940" s="72">
        <v>3</v>
      </c>
      <c r="F940" s="72" t="str">
        <f>VLOOKUP(E940,mas!G:H,2,FALSE)</f>
        <v>軽　油</v>
      </c>
      <c r="G940" s="72">
        <f t="shared" si="124"/>
        <v>0</v>
      </c>
      <c r="H940" s="72">
        <f t="shared" si="124"/>
        <v>0</v>
      </c>
      <c r="I940" s="72">
        <f t="shared" si="124"/>
        <v>0</v>
      </c>
      <c r="J940" s="72">
        <f t="shared" si="124"/>
        <v>0</v>
      </c>
      <c r="K940" s="72">
        <f t="shared" si="124"/>
        <v>0</v>
      </c>
      <c r="L940" s="72">
        <f t="shared" si="124"/>
        <v>0</v>
      </c>
      <c r="M940" s="72">
        <f t="shared" si="124"/>
        <v>0</v>
      </c>
      <c r="N940" s="72">
        <f t="shared" si="124"/>
        <v>0</v>
      </c>
      <c r="O940" s="72">
        <f t="shared" si="124"/>
        <v>0</v>
      </c>
      <c r="P940" s="72">
        <f t="shared" si="124"/>
        <v>0</v>
      </c>
      <c r="Q940" s="72">
        <f t="shared" si="124"/>
        <v>0</v>
      </c>
      <c r="R940" s="72">
        <f t="shared" si="124"/>
        <v>0</v>
      </c>
      <c r="S940" s="114">
        <f t="shared" si="121"/>
        <v>0</v>
      </c>
      <c r="T940" s="71"/>
    </row>
    <row r="941" spans="1:20">
      <c r="A941" s="30">
        <f t="shared" si="122"/>
        <v>2020974</v>
      </c>
      <c r="B941" s="72">
        <v>97</v>
      </c>
      <c r="C941" s="72" t="str">
        <f>VLOOKUP(B941,mas!B:C,2,FALSE)</f>
        <v>京都市内事業所計</v>
      </c>
      <c r="D941" s="72">
        <v>2020</v>
      </c>
      <c r="E941" s="72">
        <v>4</v>
      </c>
      <c r="F941" s="72" t="str">
        <f>VLOOKUP(E941,mas!G:H,2,FALSE)</f>
        <v>Ａ重油</v>
      </c>
      <c r="G941" s="72">
        <f>SUMIF($E$863:$E$908,$E941,G$863:G$908)</f>
        <v>0</v>
      </c>
      <c r="H941" s="72">
        <f t="shared" si="124"/>
        <v>0</v>
      </c>
      <c r="I941" s="72">
        <f t="shared" si="124"/>
        <v>0</v>
      </c>
      <c r="J941" s="72">
        <f t="shared" si="124"/>
        <v>0</v>
      </c>
      <c r="K941" s="72">
        <f t="shared" si="124"/>
        <v>0</v>
      </c>
      <c r="L941" s="72">
        <f t="shared" si="124"/>
        <v>0</v>
      </c>
      <c r="M941" s="72">
        <f t="shared" si="124"/>
        <v>0</v>
      </c>
      <c r="N941" s="72">
        <f t="shared" si="124"/>
        <v>0</v>
      </c>
      <c r="O941" s="72">
        <f t="shared" si="124"/>
        <v>0</v>
      </c>
      <c r="P941" s="72">
        <f t="shared" si="124"/>
        <v>0</v>
      </c>
      <c r="Q941" s="72">
        <f t="shared" si="124"/>
        <v>0</v>
      </c>
      <c r="R941" s="72">
        <f t="shared" si="124"/>
        <v>0</v>
      </c>
      <c r="S941" s="114">
        <f t="shared" si="121"/>
        <v>0</v>
      </c>
      <c r="T941" s="71"/>
    </row>
    <row r="942" spans="1:20">
      <c r="A942" s="30">
        <f t="shared" si="122"/>
        <v>2020975</v>
      </c>
      <c r="B942" s="72">
        <v>97</v>
      </c>
      <c r="C942" s="72" t="str">
        <f>VLOOKUP(B942,mas!B:C,2,FALSE)</f>
        <v>京都市内事業所計</v>
      </c>
      <c r="D942" s="72">
        <v>2020</v>
      </c>
      <c r="E942" s="72">
        <v>5</v>
      </c>
      <c r="F942" s="72" t="str">
        <f>VLOOKUP(E942,mas!G:H,2,FALSE)</f>
        <v>液化石油ガス（LPG)</v>
      </c>
      <c r="G942" s="72">
        <f t="shared" si="124"/>
        <v>0</v>
      </c>
      <c r="H942" s="72">
        <f t="shared" si="124"/>
        <v>0</v>
      </c>
      <c r="I942" s="72">
        <f t="shared" si="124"/>
        <v>0</v>
      </c>
      <c r="J942" s="72">
        <f t="shared" si="124"/>
        <v>0</v>
      </c>
      <c r="K942" s="72">
        <f t="shared" si="124"/>
        <v>0</v>
      </c>
      <c r="L942" s="72">
        <f t="shared" si="124"/>
        <v>0</v>
      </c>
      <c r="M942" s="72">
        <f t="shared" si="124"/>
        <v>0</v>
      </c>
      <c r="N942" s="72">
        <f t="shared" si="124"/>
        <v>0</v>
      </c>
      <c r="O942" s="72">
        <f t="shared" si="124"/>
        <v>0</v>
      </c>
      <c r="P942" s="72">
        <f t="shared" si="124"/>
        <v>0</v>
      </c>
      <c r="Q942" s="72">
        <f t="shared" si="124"/>
        <v>0</v>
      </c>
      <c r="R942" s="72">
        <f t="shared" si="124"/>
        <v>0</v>
      </c>
      <c r="S942" s="114">
        <f t="shared" si="121"/>
        <v>0</v>
      </c>
      <c r="T942" s="71"/>
    </row>
    <row r="943" spans="1:20">
      <c r="A943" s="30">
        <f t="shared" si="122"/>
        <v>2020976</v>
      </c>
      <c r="B943" s="72">
        <v>97</v>
      </c>
      <c r="C943" s="72" t="str">
        <f>VLOOKUP(B943,mas!B:C,2,FALSE)</f>
        <v>京都市内事業所計</v>
      </c>
      <c r="D943" s="72">
        <v>2020</v>
      </c>
      <c r="E943" s="72">
        <v>6</v>
      </c>
      <c r="F943" s="72" t="str">
        <f>VLOOKUP(E943,mas!G:H,2,FALSE)</f>
        <v>都市ガス（13A）</v>
      </c>
      <c r="G943" s="72">
        <f t="shared" si="124"/>
        <v>19.731999999999999</v>
      </c>
      <c r="H943" s="72">
        <f t="shared" si="124"/>
        <v>16.042000000000002</v>
      </c>
      <c r="I943" s="72">
        <f t="shared" si="124"/>
        <v>20.760999999999996</v>
      </c>
      <c r="J943" s="72">
        <f t="shared" si="124"/>
        <v>25.292999999999996</v>
      </c>
      <c r="K943" s="72">
        <f t="shared" si="124"/>
        <v>33.871999999999993</v>
      </c>
      <c r="L943" s="72">
        <f t="shared" si="124"/>
        <v>31.189</v>
      </c>
      <c r="M943" s="72">
        <f t="shared" si="124"/>
        <v>21.827999999999999</v>
      </c>
      <c r="N943" s="72">
        <f t="shared" si="124"/>
        <v>20.114999999999998</v>
      </c>
      <c r="O943" s="72">
        <f t="shared" si="124"/>
        <v>23.725000000000005</v>
      </c>
      <c r="P943" s="72">
        <f t="shared" si="124"/>
        <v>28.004000000000001</v>
      </c>
      <c r="Q943" s="72">
        <f t="shared" si="124"/>
        <v>26.652999999999999</v>
      </c>
      <c r="R943" s="72">
        <f t="shared" si="124"/>
        <v>23.573999999999995</v>
      </c>
      <c r="S943" s="114">
        <f t="shared" si="121"/>
        <v>290.78800000000001</v>
      </c>
      <c r="T943" s="71"/>
    </row>
    <row r="944" spans="1:20">
      <c r="A944" s="30">
        <f t="shared" si="122"/>
        <v>2020977</v>
      </c>
      <c r="B944" s="72">
        <v>97</v>
      </c>
      <c r="C944" s="72" t="str">
        <f>VLOOKUP(B944,mas!B:C,2,FALSE)</f>
        <v>京都市内事業所計</v>
      </c>
      <c r="D944" s="72">
        <v>2020</v>
      </c>
      <c r="E944" s="72">
        <v>7</v>
      </c>
      <c r="F944" s="72" t="str">
        <f>VLOOKUP(E944,mas!G:H,2,FALSE)</f>
        <v>電　力</v>
      </c>
      <c r="G944" s="72">
        <f t="shared" si="124"/>
        <v>440.76099999999997</v>
      </c>
      <c r="H944" s="72">
        <f t="shared" si="124"/>
        <v>404.11399999999998</v>
      </c>
      <c r="I944" s="72">
        <f t="shared" si="124"/>
        <v>470.62</v>
      </c>
      <c r="J944" s="72">
        <f t="shared" si="124"/>
        <v>531.96899999999994</v>
      </c>
      <c r="K944" s="72">
        <f t="shared" si="124"/>
        <v>673.5680000000001</v>
      </c>
      <c r="L944" s="72">
        <f t="shared" si="124"/>
        <v>530.04200000000014</v>
      </c>
      <c r="M944" s="72">
        <f t="shared" si="124"/>
        <v>436.36599999999999</v>
      </c>
      <c r="N944" s="72">
        <f t="shared" si="124"/>
        <v>429.56900000000013</v>
      </c>
      <c r="O944" s="72">
        <f t="shared" si="124"/>
        <v>569.42499999999995</v>
      </c>
      <c r="P944" s="72">
        <f t="shared" si="124"/>
        <v>625.5780000000002</v>
      </c>
      <c r="Q944" s="72">
        <f t="shared" si="124"/>
        <v>530.88100000000009</v>
      </c>
      <c r="R944" s="72">
        <f t="shared" si="124"/>
        <v>501.76900000000006</v>
      </c>
      <c r="S944" s="114">
        <f t="shared" si="121"/>
        <v>6144.6620000000012</v>
      </c>
      <c r="T944" s="71"/>
    </row>
    <row r="945" spans="1:20">
      <c r="A945" s="30">
        <f t="shared" si="122"/>
        <v>2020981</v>
      </c>
      <c r="B945" s="72">
        <v>98</v>
      </c>
      <c r="C945" s="72" t="str">
        <f>VLOOKUP(B945,mas!B:C,2,FALSE)</f>
        <v>京都府内事業所計</v>
      </c>
      <c r="D945" s="72">
        <v>2020</v>
      </c>
      <c r="E945" s="72">
        <v>1</v>
      </c>
      <c r="F945" s="72" t="str">
        <f>VLOOKUP(E945,mas!G:H,2,FALSE)</f>
        <v>揮発油（ガソリン）</v>
      </c>
      <c r="G945" s="72">
        <f>SUMIF($E$909:$E$937,$E945,G$909:G$937)</f>
        <v>2.1950000000000003</v>
      </c>
      <c r="H945" s="72">
        <f t="shared" ref="H945:R945" si="125">SUMIF($E$909:$E$937,$E945,H$909:H$937)</f>
        <v>2.0569999999999999</v>
      </c>
      <c r="I945" s="72">
        <f t="shared" si="125"/>
        <v>2.3650000000000002</v>
      </c>
      <c r="J945" s="72">
        <f t="shared" si="125"/>
        <v>2.4610000000000003</v>
      </c>
      <c r="K945" s="72">
        <f t="shared" si="125"/>
        <v>2.54</v>
      </c>
      <c r="L945" s="72">
        <f t="shared" si="125"/>
        <v>2.3260000000000001</v>
      </c>
      <c r="M945" s="72">
        <f t="shared" si="125"/>
        <v>2.06</v>
      </c>
      <c r="N945" s="72">
        <f t="shared" si="125"/>
        <v>2.3534000000000006</v>
      </c>
      <c r="O945" s="72">
        <f t="shared" si="125"/>
        <v>2.4729999999999999</v>
      </c>
      <c r="P945" s="72">
        <f t="shared" si="125"/>
        <v>2.0974999999999997</v>
      </c>
      <c r="Q945" s="72">
        <f t="shared" si="125"/>
        <v>2.1326000000000001</v>
      </c>
      <c r="R945" s="72">
        <f t="shared" si="125"/>
        <v>2.3109999999999999</v>
      </c>
      <c r="S945" s="114">
        <f t="shared" si="121"/>
        <v>27.371500000000001</v>
      </c>
      <c r="T945" s="71"/>
    </row>
    <row r="946" spans="1:20">
      <c r="A946" s="30">
        <f t="shared" si="122"/>
        <v>2020982</v>
      </c>
      <c r="B946" s="72">
        <v>98</v>
      </c>
      <c r="C946" s="72" t="str">
        <f>VLOOKUP(B946,mas!B:C,2,FALSE)</f>
        <v>京都府内事業所計</v>
      </c>
      <c r="D946" s="72">
        <v>2020</v>
      </c>
      <c r="E946" s="72">
        <v>2</v>
      </c>
      <c r="F946" s="72" t="str">
        <f>VLOOKUP(E946,mas!G:H,2,FALSE)</f>
        <v>灯　油</v>
      </c>
      <c r="G946" s="72">
        <f>SUMIF($E$909:$E$937,$E946,G$909:G$937)</f>
        <v>0.47499999999999998</v>
      </c>
      <c r="H946" s="72">
        <f t="shared" ref="G946:R951" si="126">SUMIF($E$909:$E$937,$E946,H$909:H$937)</f>
        <v>0.11</v>
      </c>
      <c r="I946" s="72">
        <f t="shared" si="126"/>
        <v>0.16500000000000001</v>
      </c>
      <c r="J946" s="72">
        <f t="shared" si="126"/>
        <v>0.45</v>
      </c>
      <c r="K946" s="72">
        <f t="shared" si="126"/>
        <v>0.83499999999999996</v>
      </c>
      <c r="L946" s="72">
        <f t="shared" si="126"/>
        <v>0.45100000000000001</v>
      </c>
      <c r="M946" s="72">
        <f t="shared" si="126"/>
        <v>0.25</v>
      </c>
      <c r="N946" s="72">
        <f t="shared" si="126"/>
        <v>0.44</v>
      </c>
      <c r="O946" s="72">
        <f t="shared" si="126"/>
        <v>1.1560000000000001</v>
      </c>
      <c r="P946" s="72">
        <f t="shared" si="126"/>
        <v>1.1400000000000001</v>
      </c>
      <c r="Q946" s="72">
        <f t="shared" si="126"/>
        <v>0.88800000000000001</v>
      </c>
      <c r="R946" s="72">
        <f t="shared" si="126"/>
        <v>0.7390000000000001</v>
      </c>
      <c r="S946" s="114">
        <f t="shared" si="121"/>
        <v>7.0990000000000011</v>
      </c>
      <c r="T946" s="71"/>
    </row>
    <row r="947" spans="1:20">
      <c r="A947" s="30">
        <f t="shared" si="122"/>
        <v>2020983</v>
      </c>
      <c r="B947" s="72">
        <v>98</v>
      </c>
      <c r="C947" s="72" t="str">
        <f>VLOOKUP(B947,mas!B:C,2,FALSE)</f>
        <v>京都府内事業所計</v>
      </c>
      <c r="D947" s="72">
        <v>2020</v>
      </c>
      <c r="E947" s="72">
        <v>3</v>
      </c>
      <c r="F947" s="72" t="str">
        <f>VLOOKUP(E947,mas!G:H,2,FALSE)</f>
        <v>軽　油</v>
      </c>
      <c r="G947" s="72">
        <f>SUMIF($E$909:$E$937,$E947,G$909:G$937)</f>
        <v>4.5999999999999999E-2</v>
      </c>
      <c r="H947" s="72">
        <f t="shared" si="126"/>
        <v>6.7000000000000004E-2</v>
      </c>
      <c r="I947" s="72">
        <f t="shared" si="126"/>
        <v>5.1999999999999998E-2</v>
      </c>
      <c r="J947" s="72">
        <f t="shared" si="126"/>
        <v>8.7999999999999995E-2</v>
      </c>
      <c r="K947" s="72">
        <f t="shared" si="126"/>
        <v>6.4000000000000001E-2</v>
      </c>
      <c r="L947" s="72">
        <f t="shared" si="126"/>
        <v>7.4999999999999997E-2</v>
      </c>
      <c r="M947" s="72">
        <f t="shared" si="126"/>
        <v>2.8000000000000001E-2</v>
      </c>
      <c r="N947" s="72">
        <f>SUMIF($E$909:$E$937,$E947,N$909:N$937)</f>
        <v>0.126</v>
      </c>
      <c r="O947" s="72">
        <f t="shared" si="126"/>
        <v>0.127</v>
      </c>
      <c r="P947" s="72">
        <f t="shared" si="126"/>
        <v>5.0999999999999997E-2</v>
      </c>
      <c r="Q947" s="72">
        <f t="shared" si="126"/>
        <v>0.04</v>
      </c>
      <c r="R947" s="72">
        <f t="shared" si="126"/>
        <v>7.3999999999999996E-2</v>
      </c>
      <c r="S947" s="114">
        <f t="shared" si="121"/>
        <v>0.83800000000000008</v>
      </c>
      <c r="T947" s="71"/>
    </row>
    <row r="948" spans="1:20">
      <c r="A948" s="30">
        <f t="shared" si="122"/>
        <v>2020984</v>
      </c>
      <c r="B948" s="72">
        <v>98</v>
      </c>
      <c r="C948" s="72" t="str">
        <f>VLOOKUP(B948,mas!B:C,2,FALSE)</f>
        <v>京都府内事業所計</v>
      </c>
      <c r="D948" s="72">
        <v>2020</v>
      </c>
      <c r="E948" s="72">
        <v>4</v>
      </c>
      <c r="F948" s="72" t="str">
        <f>VLOOKUP(E948,mas!G:H,2,FALSE)</f>
        <v>Ａ重油</v>
      </c>
      <c r="G948" s="72">
        <f t="shared" si="126"/>
        <v>0</v>
      </c>
      <c r="H948" s="72">
        <f t="shared" si="126"/>
        <v>0</v>
      </c>
      <c r="I948" s="72">
        <f t="shared" si="126"/>
        <v>0</v>
      </c>
      <c r="J948" s="72">
        <f t="shared" si="126"/>
        <v>0</v>
      </c>
      <c r="K948" s="72">
        <f t="shared" si="126"/>
        <v>0</v>
      </c>
      <c r="L948" s="72">
        <f t="shared" si="126"/>
        <v>0</v>
      </c>
      <c r="M948" s="72">
        <f t="shared" si="126"/>
        <v>0</v>
      </c>
      <c r="N948" s="72">
        <f t="shared" si="126"/>
        <v>0</v>
      </c>
      <c r="O948" s="72">
        <f t="shared" si="126"/>
        <v>0</v>
      </c>
      <c r="P948" s="72">
        <f t="shared" si="126"/>
        <v>0</v>
      </c>
      <c r="Q948" s="72">
        <f t="shared" si="126"/>
        <v>0</v>
      </c>
      <c r="R948" s="72">
        <f t="shared" si="126"/>
        <v>0</v>
      </c>
      <c r="S948" s="114">
        <f t="shared" si="121"/>
        <v>0</v>
      </c>
      <c r="T948" s="71"/>
    </row>
    <row r="949" spans="1:20">
      <c r="A949" s="30">
        <f t="shared" si="122"/>
        <v>2020985</v>
      </c>
      <c r="B949" s="72">
        <v>98</v>
      </c>
      <c r="C949" s="72" t="str">
        <f>VLOOKUP(B949,mas!B:C,2,FALSE)</f>
        <v>京都府内事業所計</v>
      </c>
      <c r="D949" s="72">
        <v>2020</v>
      </c>
      <c r="E949" s="72">
        <v>5</v>
      </c>
      <c r="F949" s="72" t="str">
        <f>VLOOKUP(E949,mas!G:H,2,FALSE)</f>
        <v>液化石油ガス（LPG)</v>
      </c>
      <c r="G949" s="72">
        <f t="shared" si="126"/>
        <v>2.7260000000000004</v>
      </c>
      <c r="H949" s="72">
        <f t="shared" si="126"/>
        <v>2.1568000000000001</v>
      </c>
      <c r="I949" s="72">
        <f t="shared" si="126"/>
        <v>3.2826</v>
      </c>
      <c r="J949" s="72">
        <f t="shared" si="126"/>
        <v>4.2700000000000005</v>
      </c>
      <c r="K949" s="72">
        <f t="shared" si="126"/>
        <v>5.5389999999999997</v>
      </c>
      <c r="L949" s="72">
        <f t="shared" si="126"/>
        <v>5.0301999999999998</v>
      </c>
      <c r="M949" s="72">
        <f t="shared" si="126"/>
        <v>2.7851999999999997</v>
      </c>
      <c r="N949" s="72">
        <f t="shared" si="126"/>
        <v>2.3319999999999994</v>
      </c>
      <c r="O949" s="72">
        <f t="shared" si="126"/>
        <v>2.9397999999999995</v>
      </c>
      <c r="P949" s="72">
        <f t="shared" si="126"/>
        <v>4.4923999999999999</v>
      </c>
      <c r="Q949" s="72">
        <f t="shared" si="126"/>
        <v>3.7473999999999998</v>
      </c>
      <c r="R949" s="72">
        <f t="shared" si="126"/>
        <v>3.0983999999999998</v>
      </c>
      <c r="S949" s="114">
        <f t="shared" si="121"/>
        <v>42.399799999999999</v>
      </c>
      <c r="T949" s="71"/>
    </row>
    <row r="950" spans="1:20">
      <c r="A950" s="30">
        <f t="shared" si="122"/>
        <v>2020986</v>
      </c>
      <c r="B950" s="72">
        <v>98</v>
      </c>
      <c r="C950" s="72" t="str">
        <f>VLOOKUP(B950,mas!B:C,2,FALSE)</f>
        <v>京都府内事業所計</v>
      </c>
      <c r="D950" s="72">
        <v>2020</v>
      </c>
      <c r="E950" s="72">
        <v>6</v>
      </c>
      <c r="F950" s="72" t="str">
        <f>VLOOKUP(E950,mas!G:H,2,FALSE)</f>
        <v>都市ガス（13A）</v>
      </c>
      <c r="G950" s="72">
        <f t="shared" si="126"/>
        <v>0</v>
      </c>
      <c r="H950" s="72">
        <f t="shared" si="126"/>
        <v>0</v>
      </c>
      <c r="I950" s="72">
        <f t="shared" si="126"/>
        <v>0</v>
      </c>
      <c r="J950" s="72">
        <f t="shared" si="126"/>
        <v>0</v>
      </c>
      <c r="K950" s="72">
        <f t="shared" si="126"/>
        <v>0</v>
      </c>
      <c r="L950" s="72">
        <f t="shared" si="126"/>
        <v>0</v>
      </c>
      <c r="M950" s="72">
        <f t="shared" si="126"/>
        <v>0</v>
      </c>
      <c r="N950" s="72">
        <f t="shared" si="126"/>
        <v>0</v>
      </c>
      <c r="O950" s="72">
        <f t="shared" si="126"/>
        <v>0</v>
      </c>
      <c r="P950" s="72">
        <f t="shared" si="126"/>
        <v>0</v>
      </c>
      <c r="Q950" s="72">
        <f t="shared" si="126"/>
        <v>0</v>
      </c>
      <c r="R950" s="72">
        <f t="shared" si="126"/>
        <v>0</v>
      </c>
      <c r="S950" s="114">
        <f t="shared" si="121"/>
        <v>0</v>
      </c>
      <c r="T950" s="71"/>
    </row>
    <row r="951" spans="1:20">
      <c r="A951" s="30">
        <f t="shared" si="122"/>
        <v>2020987</v>
      </c>
      <c r="B951" s="72">
        <v>98</v>
      </c>
      <c r="C951" s="72" t="str">
        <f>VLOOKUP(B951,mas!B:C,2,FALSE)</f>
        <v>京都府内事業所計</v>
      </c>
      <c r="D951" s="72">
        <v>2020</v>
      </c>
      <c r="E951" s="72">
        <v>7</v>
      </c>
      <c r="F951" s="72" t="str">
        <f>VLOOKUP(E951,mas!G:H,2,FALSE)</f>
        <v>電　力</v>
      </c>
      <c r="G951" s="72">
        <f t="shared" si="126"/>
        <v>72.759999999999991</v>
      </c>
      <c r="H951" s="72">
        <f t="shared" si="126"/>
        <v>66.39500000000001</v>
      </c>
      <c r="I951" s="72">
        <f t="shared" si="126"/>
        <v>69.263000000000019</v>
      </c>
      <c r="J951" s="72">
        <f t="shared" si="126"/>
        <v>75.395999999999987</v>
      </c>
      <c r="K951" s="72">
        <f t="shared" si="126"/>
        <v>83.628</v>
      </c>
      <c r="L951" s="72">
        <f t="shared" si="126"/>
        <v>73.076000000000008</v>
      </c>
      <c r="M951" s="72">
        <f t="shared" si="126"/>
        <v>66.950999999999993</v>
      </c>
      <c r="N951" s="72">
        <f t="shared" si="126"/>
        <v>71.063000000000002</v>
      </c>
      <c r="O951" s="72">
        <f t="shared" si="126"/>
        <v>84.470999999999975</v>
      </c>
      <c r="P951" s="72">
        <f t="shared" si="126"/>
        <v>90.490000000000023</v>
      </c>
      <c r="Q951" s="72">
        <f t="shared" si="126"/>
        <v>82.330000000000013</v>
      </c>
      <c r="R951" s="72">
        <f t="shared" si="126"/>
        <v>79.099000000000004</v>
      </c>
      <c r="S951" s="114">
        <f t="shared" si="121"/>
        <v>914.92200000000003</v>
      </c>
      <c r="T951" s="71"/>
    </row>
    <row r="952" spans="1:20" ht="11.25" customHeight="1">
      <c r="A952" s="30">
        <f t="shared" si="122"/>
        <v>2020991</v>
      </c>
      <c r="B952" s="72">
        <v>99</v>
      </c>
      <c r="C952" s="72" t="str">
        <f>VLOOKUP(B952,mas!B:C,2,FALSE)</f>
        <v>京都保健会（市＋府）</v>
      </c>
      <c r="D952" s="72">
        <v>2020</v>
      </c>
      <c r="E952" s="72">
        <v>1</v>
      </c>
      <c r="F952" s="72" t="str">
        <f>VLOOKUP(E952,mas!G:H,2,FALSE)</f>
        <v>揮発油（ガソリン）</v>
      </c>
      <c r="G952" s="72">
        <f>G938+G945</f>
        <v>4.6307</v>
      </c>
      <c r="H952" s="72">
        <f t="shared" ref="H952:R952" si="127">H938+H945</f>
        <v>4.3559999999999999</v>
      </c>
      <c r="I952" s="72">
        <f t="shared" si="127"/>
        <v>5.1830999999999996</v>
      </c>
      <c r="J952" s="72">
        <f t="shared" si="127"/>
        <v>5.4260000000000002</v>
      </c>
      <c r="K952" s="72">
        <f t="shared" si="127"/>
        <v>5.6585999999999999</v>
      </c>
      <c r="L952" s="72">
        <f t="shared" si="127"/>
        <v>5.1302000000000003</v>
      </c>
      <c r="M952" s="72">
        <f t="shared" si="127"/>
        <v>4.6926000000000005</v>
      </c>
      <c r="N952" s="72">
        <f t="shared" si="127"/>
        <v>4.9749999999999996</v>
      </c>
      <c r="O952" s="72">
        <f t="shared" si="127"/>
        <v>4.8740000000000006</v>
      </c>
      <c r="P952" s="72">
        <f t="shared" si="127"/>
        <v>4.4182999999999995</v>
      </c>
      <c r="Q952" s="72">
        <f t="shared" si="127"/>
        <v>4.5328999999999997</v>
      </c>
      <c r="R952" s="72">
        <f t="shared" si="127"/>
        <v>4.7667000000000002</v>
      </c>
      <c r="S952" s="114">
        <f t="shared" si="121"/>
        <v>58.644100000000002</v>
      </c>
      <c r="T952" s="71"/>
    </row>
    <row r="953" spans="1:20">
      <c r="A953" s="30">
        <f t="shared" si="122"/>
        <v>2020992</v>
      </c>
      <c r="B953" s="72">
        <v>99</v>
      </c>
      <c r="C953" s="72" t="str">
        <f>VLOOKUP(B953,mas!B:C,2,FALSE)</f>
        <v>京都保健会（市＋府）</v>
      </c>
      <c r="D953" s="72">
        <v>2020</v>
      </c>
      <c r="E953" s="72">
        <v>2</v>
      </c>
      <c r="F953" s="72" t="str">
        <f>VLOOKUP(E953,mas!G:H,2,FALSE)</f>
        <v>灯　油</v>
      </c>
      <c r="G953" s="72">
        <f t="shared" ref="G953:R953" si="128">G939+G946</f>
        <v>0.59499999999999997</v>
      </c>
      <c r="H953" s="72">
        <f t="shared" si="128"/>
        <v>0.11</v>
      </c>
      <c r="I953" s="72">
        <f t="shared" si="128"/>
        <v>0.16500000000000001</v>
      </c>
      <c r="J953" s="72">
        <f t="shared" si="128"/>
        <v>0.45</v>
      </c>
      <c r="K953" s="72">
        <f t="shared" si="128"/>
        <v>0.83499999999999996</v>
      </c>
      <c r="L953" s="72">
        <f t="shared" si="128"/>
        <v>0.45100000000000001</v>
      </c>
      <c r="M953" s="72">
        <f t="shared" si="128"/>
        <v>0.25</v>
      </c>
      <c r="N953" s="72">
        <f t="shared" si="128"/>
        <v>0.79299999999999993</v>
      </c>
      <c r="O953" s="72">
        <f t="shared" si="128"/>
        <v>1.5880000000000001</v>
      </c>
      <c r="P953" s="72">
        <f t="shared" si="128"/>
        <v>1.52</v>
      </c>
      <c r="Q953" s="72">
        <f t="shared" si="128"/>
        <v>1.3</v>
      </c>
      <c r="R953" s="72">
        <f t="shared" si="128"/>
        <v>1.1230000000000002</v>
      </c>
      <c r="S953" s="114">
        <f t="shared" si="121"/>
        <v>9.18</v>
      </c>
      <c r="T953" s="71"/>
    </row>
    <row r="954" spans="1:20">
      <c r="A954" s="30">
        <f t="shared" si="122"/>
        <v>2020993</v>
      </c>
      <c r="B954" s="72">
        <v>99</v>
      </c>
      <c r="C954" s="72" t="str">
        <f>VLOOKUP(B954,mas!B:C,2,FALSE)</f>
        <v>京都保健会（市＋府）</v>
      </c>
      <c r="D954" s="72">
        <v>2020</v>
      </c>
      <c r="E954" s="72">
        <v>3</v>
      </c>
      <c r="F954" s="72" t="str">
        <f>VLOOKUP(E954,mas!G:H,2,FALSE)</f>
        <v>軽　油</v>
      </c>
      <c r="G954" s="72">
        <f t="shared" ref="G954:R954" si="129">G940+G947</f>
        <v>4.5999999999999999E-2</v>
      </c>
      <c r="H954" s="72">
        <f t="shared" si="129"/>
        <v>6.7000000000000004E-2</v>
      </c>
      <c r="I954" s="72">
        <f t="shared" si="129"/>
        <v>5.1999999999999998E-2</v>
      </c>
      <c r="J954" s="72">
        <f t="shared" si="129"/>
        <v>8.7999999999999995E-2</v>
      </c>
      <c r="K954" s="72">
        <f t="shared" si="129"/>
        <v>6.4000000000000001E-2</v>
      </c>
      <c r="L954" s="72">
        <f t="shared" si="129"/>
        <v>7.4999999999999997E-2</v>
      </c>
      <c r="M954" s="72">
        <f t="shared" si="129"/>
        <v>2.8000000000000001E-2</v>
      </c>
      <c r="N954" s="72">
        <f t="shared" si="129"/>
        <v>0.126</v>
      </c>
      <c r="O954" s="72">
        <f t="shared" si="129"/>
        <v>0.127</v>
      </c>
      <c r="P954" s="72">
        <f t="shared" si="129"/>
        <v>5.0999999999999997E-2</v>
      </c>
      <c r="Q954" s="72">
        <f t="shared" si="129"/>
        <v>0.04</v>
      </c>
      <c r="R954" s="72">
        <f t="shared" si="129"/>
        <v>7.3999999999999996E-2</v>
      </c>
      <c r="S954" s="114">
        <f t="shared" si="121"/>
        <v>0.83800000000000008</v>
      </c>
      <c r="T954" s="71"/>
    </row>
    <row r="955" spans="1:20">
      <c r="A955" s="30">
        <f t="shared" si="122"/>
        <v>2020994</v>
      </c>
      <c r="B955" s="72">
        <v>99</v>
      </c>
      <c r="C955" s="72" t="str">
        <f>VLOOKUP(B955,mas!B:C,2,FALSE)</f>
        <v>京都保健会（市＋府）</v>
      </c>
      <c r="D955" s="72">
        <v>2020</v>
      </c>
      <c r="E955" s="72">
        <v>4</v>
      </c>
      <c r="F955" s="72" t="str">
        <f>VLOOKUP(E955,mas!G:H,2,FALSE)</f>
        <v>Ａ重油</v>
      </c>
      <c r="G955" s="72">
        <f t="shared" ref="G955:R955" si="130">G941+G948</f>
        <v>0</v>
      </c>
      <c r="H955" s="72">
        <f t="shared" si="130"/>
        <v>0</v>
      </c>
      <c r="I955" s="72">
        <f t="shared" si="130"/>
        <v>0</v>
      </c>
      <c r="J955" s="72">
        <f t="shared" si="130"/>
        <v>0</v>
      </c>
      <c r="K955" s="72">
        <f t="shared" si="130"/>
        <v>0</v>
      </c>
      <c r="L955" s="72">
        <f t="shared" si="130"/>
        <v>0</v>
      </c>
      <c r="M955" s="72">
        <f t="shared" si="130"/>
        <v>0</v>
      </c>
      <c r="N955" s="72">
        <f t="shared" si="130"/>
        <v>0</v>
      </c>
      <c r="O955" s="72">
        <f t="shared" si="130"/>
        <v>0</v>
      </c>
      <c r="P955" s="72">
        <f t="shared" si="130"/>
        <v>0</v>
      </c>
      <c r="Q955" s="72">
        <f t="shared" si="130"/>
        <v>0</v>
      </c>
      <c r="R955" s="72">
        <f t="shared" si="130"/>
        <v>0</v>
      </c>
      <c r="S955" s="114">
        <f t="shared" si="121"/>
        <v>0</v>
      </c>
      <c r="T955" s="71"/>
    </row>
    <row r="956" spans="1:20">
      <c r="A956" s="30">
        <f t="shared" si="122"/>
        <v>2020995</v>
      </c>
      <c r="B956" s="72">
        <v>99</v>
      </c>
      <c r="C956" s="72" t="str">
        <f>VLOOKUP(B956,mas!B:C,2,FALSE)</f>
        <v>京都保健会（市＋府）</v>
      </c>
      <c r="D956" s="72">
        <v>2020</v>
      </c>
      <c r="E956" s="72">
        <v>5</v>
      </c>
      <c r="F956" s="72" t="str">
        <f>VLOOKUP(E956,mas!G:H,2,FALSE)</f>
        <v>液化石油ガス（LPG)</v>
      </c>
      <c r="G956" s="72">
        <f>G942+G949</f>
        <v>2.7260000000000004</v>
      </c>
      <c r="H956" s="72">
        <f t="shared" ref="H956:R956" si="131">H942+H949</f>
        <v>2.1568000000000001</v>
      </c>
      <c r="I956" s="72">
        <f t="shared" si="131"/>
        <v>3.2826</v>
      </c>
      <c r="J956" s="72">
        <f t="shared" si="131"/>
        <v>4.2700000000000005</v>
      </c>
      <c r="K956" s="72">
        <f t="shared" si="131"/>
        <v>5.5389999999999997</v>
      </c>
      <c r="L956" s="72">
        <f t="shared" si="131"/>
        <v>5.0301999999999998</v>
      </c>
      <c r="M956" s="72">
        <f t="shared" si="131"/>
        <v>2.7851999999999997</v>
      </c>
      <c r="N956" s="72">
        <f t="shared" si="131"/>
        <v>2.3319999999999994</v>
      </c>
      <c r="O956" s="72">
        <f t="shared" si="131"/>
        <v>2.9397999999999995</v>
      </c>
      <c r="P956" s="72">
        <f t="shared" si="131"/>
        <v>4.4923999999999999</v>
      </c>
      <c r="Q956" s="72">
        <f t="shared" si="131"/>
        <v>3.7473999999999998</v>
      </c>
      <c r="R956" s="72">
        <f t="shared" si="131"/>
        <v>3.0983999999999998</v>
      </c>
      <c r="S956" s="114">
        <f t="shared" si="121"/>
        <v>42.399799999999999</v>
      </c>
      <c r="T956" s="71"/>
    </row>
    <row r="957" spans="1:20">
      <c r="A957" s="30">
        <f t="shared" si="122"/>
        <v>2020996</v>
      </c>
      <c r="B957" s="72">
        <v>99</v>
      </c>
      <c r="C957" s="72" t="str">
        <f>VLOOKUP(B957,mas!B:C,2,FALSE)</f>
        <v>京都保健会（市＋府）</v>
      </c>
      <c r="D957" s="72">
        <v>2020</v>
      </c>
      <c r="E957" s="72">
        <v>6</v>
      </c>
      <c r="F957" s="72" t="str">
        <f>VLOOKUP(E957,mas!G:H,2,FALSE)</f>
        <v>都市ガス（13A）</v>
      </c>
      <c r="G957" s="72">
        <f t="shared" ref="G957:R957" si="132">G943+G950</f>
        <v>19.731999999999999</v>
      </c>
      <c r="H957" s="72">
        <f t="shared" si="132"/>
        <v>16.042000000000002</v>
      </c>
      <c r="I957" s="72">
        <f t="shared" si="132"/>
        <v>20.760999999999996</v>
      </c>
      <c r="J957" s="72">
        <f t="shared" si="132"/>
        <v>25.292999999999996</v>
      </c>
      <c r="K957" s="72">
        <f t="shared" si="132"/>
        <v>33.871999999999993</v>
      </c>
      <c r="L957" s="72">
        <f t="shared" si="132"/>
        <v>31.189</v>
      </c>
      <c r="M957" s="72">
        <f>M943+M950</f>
        <v>21.827999999999999</v>
      </c>
      <c r="N957" s="72">
        <f t="shared" si="132"/>
        <v>20.114999999999998</v>
      </c>
      <c r="O957" s="72">
        <f t="shared" si="132"/>
        <v>23.725000000000005</v>
      </c>
      <c r="P957" s="72">
        <f t="shared" si="132"/>
        <v>28.004000000000001</v>
      </c>
      <c r="Q957" s="72">
        <f t="shared" si="132"/>
        <v>26.652999999999999</v>
      </c>
      <c r="R957" s="72">
        <f t="shared" si="132"/>
        <v>23.573999999999995</v>
      </c>
      <c r="S957" s="114">
        <f t="shared" si="121"/>
        <v>290.78800000000001</v>
      </c>
      <c r="T957" s="71"/>
    </row>
    <row r="958" spans="1:20">
      <c r="A958" s="30">
        <f t="shared" si="122"/>
        <v>2020997</v>
      </c>
      <c r="B958" s="72">
        <v>99</v>
      </c>
      <c r="C958" s="72" t="str">
        <f>VLOOKUP(B958,mas!B:C,2,FALSE)</f>
        <v>京都保健会（市＋府）</v>
      </c>
      <c r="D958" s="30">
        <v>2020</v>
      </c>
      <c r="E958" s="30">
        <v>7</v>
      </c>
      <c r="F958" s="30" t="str">
        <f>VLOOKUP(E958,mas!G:H,2,FALSE)</f>
        <v>電　力</v>
      </c>
      <c r="G958" s="72">
        <f t="shared" ref="G958:Q958" si="133">G944+G951</f>
        <v>513.52099999999996</v>
      </c>
      <c r="H958" s="72">
        <f t="shared" si="133"/>
        <v>470.50900000000001</v>
      </c>
      <c r="I958" s="72">
        <f t="shared" si="133"/>
        <v>539.88300000000004</v>
      </c>
      <c r="J958" s="72">
        <f t="shared" si="133"/>
        <v>607.3649999999999</v>
      </c>
      <c r="K958" s="72">
        <f t="shared" si="133"/>
        <v>757.19600000000014</v>
      </c>
      <c r="L958" s="72">
        <f t="shared" si="133"/>
        <v>603.11800000000017</v>
      </c>
      <c r="M958" s="72">
        <f t="shared" si="133"/>
        <v>503.31700000000001</v>
      </c>
      <c r="N958" s="72">
        <f t="shared" si="133"/>
        <v>500.63200000000012</v>
      </c>
      <c r="O958" s="72">
        <f t="shared" si="133"/>
        <v>653.89599999999996</v>
      </c>
      <c r="P958" s="72">
        <f t="shared" si="133"/>
        <v>716.06800000000021</v>
      </c>
      <c r="Q958" s="72">
        <f t="shared" si="133"/>
        <v>613.21100000000013</v>
      </c>
      <c r="R958" s="72">
        <f>R944+R951</f>
        <v>580.86800000000005</v>
      </c>
      <c r="S958" s="114">
        <f t="shared" si="121"/>
        <v>7059.5840000000017</v>
      </c>
      <c r="T958" s="71"/>
    </row>
    <row r="959" spans="1:20">
      <c r="A959" s="30">
        <f t="shared" si="122"/>
        <v>2021017</v>
      </c>
      <c r="B959" s="30">
        <v>1</v>
      </c>
      <c r="C959" s="30" t="str">
        <f>VLOOKUP(B959,mas!B:C,2,FALSE)</f>
        <v>保健会事務局</v>
      </c>
      <c r="D959" s="30">
        <v>2021</v>
      </c>
      <c r="E959" s="30">
        <v>7</v>
      </c>
      <c r="F959" s="30" t="str">
        <f>VLOOKUP(E959,mas!G:H,2,FALSE)</f>
        <v>電　力</v>
      </c>
      <c r="G959" s="30">
        <v>1.97</v>
      </c>
      <c r="H959" s="30">
        <v>1.4770000000000001</v>
      </c>
      <c r="I959" s="30">
        <v>1.145</v>
      </c>
      <c r="J959" s="30">
        <v>1.8540000000000001</v>
      </c>
      <c r="K959" s="30">
        <v>2.62</v>
      </c>
      <c r="L959" s="30">
        <v>2.5830000000000002</v>
      </c>
      <c r="M959" s="30">
        <v>1.708</v>
      </c>
      <c r="N959" s="30">
        <v>1.5720000000000001</v>
      </c>
      <c r="O959" s="30">
        <v>2.2650000000000001</v>
      </c>
      <c r="P959" s="30">
        <v>3.472</v>
      </c>
      <c r="Q959" s="30">
        <v>4.867</v>
      </c>
      <c r="R959" s="30">
        <v>4.5990000000000002</v>
      </c>
      <c r="S959" s="114">
        <v>30.132000000000001</v>
      </c>
      <c r="T959" s="71"/>
    </row>
    <row r="960" spans="1:20">
      <c r="A960" s="30">
        <f t="shared" si="122"/>
        <v>2021027</v>
      </c>
      <c r="B960" s="30">
        <v>2</v>
      </c>
      <c r="C960" s="30" t="str">
        <f>VLOOKUP(B960,mas!B:C,2,FALSE)</f>
        <v>近畿高等看護専門学校</v>
      </c>
      <c r="D960" s="30">
        <v>2021</v>
      </c>
      <c r="E960" s="30">
        <v>7</v>
      </c>
      <c r="F960" s="30" t="str">
        <f>VLOOKUP(E960,mas!G:H,2,FALSE)</f>
        <v>電　力</v>
      </c>
      <c r="G960" s="30">
        <v>3.3740000000000001</v>
      </c>
      <c r="H960" s="30">
        <v>3.5830000000000002</v>
      </c>
      <c r="I960" s="30">
        <v>3.9169999999999998</v>
      </c>
      <c r="J960" s="30">
        <v>4.4580000000000002</v>
      </c>
      <c r="K960" s="30">
        <v>4.1079999999999997</v>
      </c>
      <c r="L960" s="30">
        <v>3.8820000000000001</v>
      </c>
      <c r="M960" s="30">
        <v>3.9729999999999999</v>
      </c>
      <c r="N960" s="30">
        <v>3.782</v>
      </c>
      <c r="O960" s="30">
        <v>4.1890000000000001</v>
      </c>
      <c r="P960" s="30">
        <v>4.3659999999999997</v>
      </c>
      <c r="Q960" s="30">
        <v>3.984</v>
      </c>
      <c r="R960" s="30">
        <v>3.593</v>
      </c>
      <c r="S960" s="114">
        <v>47.209000000000003</v>
      </c>
      <c r="T960" s="71"/>
    </row>
    <row r="961" spans="1:20">
      <c r="A961" s="30">
        <f t="shared" si="122"/>
        <v>2021026</v>
      </c>
      <c r="B961" s="30">
        <v>2</v>
      </c>
      <c r="C961" s="30" t="str">
        <f>VLOOKUP(B961,mas!B:C,2,FALSE)</f>
        <v>近畿高等看護専門学校</v>
      </c>
      <c r="D961" s="30">
        <v>2021</v>
      </c>
      <c r="E961" s="30">
        <v>6</v>
      </c>
      <c r="F961" s="30" t="str">
        <f>VLOOKUP(E961,mas!G:H,2,FALSE)</f>
        <v>都市ガス（13A）</v>
      </c>
      <c r="G961" s="30">
        <v>0.20300000000000001</v>
      </c>
      <c r="H961" s="30">
        <v>7.5999999999999998E-2</v>
      </c>
      <c r="I961" s="30">
        <v>0.50700000000000001</v>
      </c>
      <c r="J961" s="30">
        <v>0.92700000000000005</v>
      </c>
      <c r="K961" s="30">
        <v>1.1639999999999999</v>
      </c>
      <c r="L961" s="30">
        <v>0.93899999999999995</v>
      </c>
      <c r="M961" s="30">
        <v>0.71199999999999997</v>
      </c>
      <c r="N961" s="30">
        <v>0.45900000000000002</v>
      </c>
      <c r="O961" s="30">
        <v>0.80300000000000005</v>
      </c>
      <c r="P961" s="30">
        <v>1.123</v>
      </c>
      <c r="Q961" s="30">
        <v>1.2130000000000001</v>
      </c>
      <c r="R961" s="30">
        <v>0.76600000000000001</v>
      </c>
      <c r="S961" s="114">
        <v>8.8919999999999995</v>
      </c>
      <c r="T961" s="71"/>
    </row>
    <row r="962" spans="1:20">
      <c r="A962" s="30">
        <f t="shared" si="122"/>
        <v>2021117</v>
      </c>
      <c r="B962" s="30">
        <v>11</v>
      </c>
      <c r="C962" s="30" t="str">
        <f>VLOOKUP(B962,mas!B:C,2,FALSE)</f>
        <v>京都民医連中央病院</v>
      </c>
      <c r="D962" s="30">
        <v>2021</v>
      </c>
      <c r="E962" s="30">
        <v>7</v>
      </c>
      <c r="F962" s="30" t="str">
        <f>VLOOKUP(E962,mas!G:H,2,FALSE)</f>
        <v>電　力</v>
      </c>
      <c r="G962" s="30">
        <v>325.16300000000001</v>
      </c>
      <c r="H962" s="30">
        <v>323.33100000000002</v>
      </c>
      <c r="I962" s="30">
        <v>366.101</v>
      </c>
      <c r="J962" s="30">
        <v>461.19</v>
      </c>
      <c r="K962" s="30">
        <v>473.60300000000001</v>
      </c>
      <c r="L962" s="30">
        <v>390.839</v>
      </c>
      <c r="M962" s="30">
        <v>359.34100000000001</v>
      </c>
      <c r="N962" s="30">
        <v>360.089</v>
      </c>
      <c r="O962" s="30">
        <v>481.34800000000001</v>
      </c>
      <c r="P962" s="30">
        <v>574.82000000000005</v>
      </c>
      <c r="Q962" s="30">
        <v>498.928</v>
      </c>
      <c r="R962" s="30">
        <v>426.32799999999997</v>
      </c>
      <c r="S962" s="114">
        <v>5041.0810000000001</v>
      </c>
      <c r="T962" s="71"/>
    </row>
    <row r="963" spans="1:20">
      <c r="A963" s="30">
        <f t="shared" si="122"/>
        <v>2021116</v>
      </c>
      <c r="B963" s="30">
        <v>11</v>
      </c>
      <c r="C963" s="30" t="str">
        <f>VLOOKUP(B963,mas!B:C,2,FALSE)</f>
        <v>京都民医連中央病院</v>
      </c>
      <c r="D963" s="30">
        <v>2021</v>
      </c>
      <c r="E963" s="30">
        <v>6</v>
      </c>
      <c r="F963" s="30" t="str">
        <f>VLOOKUP(E963,mas!G:H,2,FALSE)</f>
        <v>都市ガス（13A）</v>
      </c>
      <c r="G963" s="30">
        <v>8.5169999999999995</v>
      </c>
      <c r="H963" s="30">
        <v>9.61</v>
      </c>
      <c r="I963" s="30">
        <v>9.2989999999999995</v>
      </c>
      <c r="J963" s="30">
        <v>8.4390000000000001</v>
      </c>
      <c r="K963" s="30">
        <v>8.1959999999999997</v>
      </c>
      <c r="L963" s="30">
        <v>9.4329999999999998</v>
      </c>
      <c r="M963" s="30">
        <v>10.653</v>
      </c>
      <c r="N963" s="30">
        <v>9.7729999999999997</v>
      </c>
      <c r="O963" s="30">
        <v>9.6790000000000003</v>
      </c>
      <c r="P963" s="30">
        <v>10.1218</v>
      </c>
      <c r="Q963" s="30">
        <v>8.9334000000000007</v>
      </c>
      <c r="R963" s="30">
        <v>9.3612000000000002</v>
      </c>
      <c r="S963" s="114">
        <v>112.0154</v>
      </c>
      <c r="T963" s="71"/>
    </row>
    <row r="964" spans="1:20">
      <c r="A964" s="30">
        <f t="shared" si="122"/>
        <v>2021147</v>
      </c>
      <c r="B964" s="30">
        <v>14</v>
      </c>
      <c r="C964" s="30" t="str">
        <f>VLOOKUP(B964,mas!B:C,2,FALSE)</f>
        <v>春日診療所</v>
      </c>
      <c r="D964" s="30">
        <v>2021</v>
      </c>
      <c r="E964" s="30">
        <v>7</v>
      </c>
      <c r="F964" s="30" t="str">
        <f>VLOOKUP(E964,mas!G:H,2,FALSE)</f>
        <v>電　力</v>
      </c>
      <c r="G964" s="30">
        <v>0.45100000000000001</v>
      </c>
      <c r="H964" s="30">
        <v>0.39500000000000002</v>
      </c>
      <c r="I964" s="30">
        <v>0.42199999999999999</v>
      </c>
      <c r="J964" s="30">
        <v>0.437</v>
      </c>
      <c r="K964" s="30">
        <v>0.47</v>
      </c>
      <c r="L964" s="30">
        <v>0.46500000000000002</v>
      </c>
      <c r="M964" s="30">
        <v>0.41699999999999998</v>
      </c>
      <c r="N964" s="30">
        <v>0.44900000000000001</v>
      </c>
      <c r="O964" s="30">
        <v>0.42499999999999999</v>
      </c>
      <c r="P964" s="30">
        <v>0.45900000000000002</v>
      </c>
      <c r="Q964" s="30">
        <v>0.55900000000000005</v>
      </c>
      <c r="R964" s="30">
        <v>0.48099999999999998</v>
      </c>
      <c r="S964" s="114">
        <v>5.43</v>
      </c>
      <c r="T964" s="71"/>
    </row>
    <row r="965" spans="1:20">
      <c r="A965" s="30">
        <f t="shared" si="122"/>
        <v>2021146</v>
      </c>
      <c r="B965" s="30">
        <v>14</v>
      </c>
      <c r="C965" s="30" t="str">
        <f>VLOOKUP(B965,mas!B:C,2,FALSE)</f>
        <v>春日診療所</v>
      </c>
      <c r="D965" s="30">
        <v>2021</v>
      </c>
      <c r="E965" s="30">
        <v>6</v>
      </c>
      <c r="F965" s="30" t="str">
        <f>VLOOKUP(E965,mas!G:H,2,FALSE)</f>
        <v>都市ガス（13A）</v>
      </c>
      <c r="G965" s="30">
        <v>0.28599999999999998</v>
      </c>
      <c r="H965" s="30">
        <v>0.221</v>
      </c>
      <c r="I965" s="30">
        <v>0.79300000000000004</v>
      </c>
      <c r="J965" s="30">
        <v>1.4239999999999999</v>
      </c>
      <c r="K965" s="30">
        <v>1.0669999999999999</v>
      </c>
      <c r="L965" s="30">
        <v>0.69799999999999995</v>
      </c>
      <c r="M965" s="30">
        <v>0.497</v>
      </c>
      <c r="N965" s="30">
        <v>0.91700000000000004</v>
      </c>
      <c r="O965" s="30">
        <v>1.393</v>
      </c>
      <c r="P965" s="30">
        <v>1.339</v>
      </c>
      <c r="Q965" s="30">
        <v>1.411</v>
      </c>
      <c r="R965" s="30">
        <v>0.73099999999999998</v>
      </c>
      <c r="S965" s="114">
        <v>10.776999999999999</v>
      </c>
      <c r="T965" s="71"/>
    </row>
    <row r="966" spans="1:20">
      <c r="A966" s="30">
        <f t="shared" si="122"/>
        <v>2021141</v>
      </c>
      <c r="B966" s="30">
        <v>14</v>
      </c>
      <c r="C966" s="30" t="str">
        <f>VLOOKUP(B966,mas!B:C,2,FALSE)</f>
        <v>春日診療所</v>
      </c>
      <c r="D966" s="30">
        <v>2021</v>
      </c>
      <c r="E966" s="30">
        <v>1</v>
      </c>
      <c r="F966" s="30" t="str">
        <f>VLOOKUP(E966,mas!G:H,2,FALSE)</f>
        <v>揮発油（ガソリン）</v>
      </c>
      <c r="G966" s="30">
        <v>4.5999999999999999E-2</v>
      </c>
      <c r="H966" s="30">
        <v>3.2000000000000001E-2</v>
      </c>
      <c r="I966" s="30">
        <v>0.06</v>
      </c>
      <c r="J966" s="30">
        <v>5.1999999999999998E-2</v>
      </c>
      <c r="K966" s="30">
        <v>6.4000000000000001E-2</v>
      </c>
      <c r="L966" s="30">
        <v>1.9E-2</v>
      </c>
      <c r="M966" s="30">
        <v>0.05</v>
      </c>
      <c r="N966" s="30">
        <v>5.5E-2</v>
      </c>
      <c r="O966" s="30">
        <v>0.03</v>
      </c>
      <c r="P966" s="30">
        <v>5.5E-2</v>
      </c>
      <c r="Q966" s="30">
        <v>5.2999999999999999E-2</v>
      </c>
      <c r="R966" s="30">
        <v>5.1999999999999998E-2</v>
      </c>
      <c r="S966" s="114">
        <v>0.56799999999999995</v>
      </c>
      <c r="T966" s="71"/>
    </row>
    <row r="967" spans="1:20">
      <c r="A967" s="30">
        <f t="shared" si="122"/>
        <v>2021187</v>
      </c>
      <c r="B967" s="30">
        <v>18</v>
      </c>
      <c r="C967" s="30" t="str">
        <f>VLOOKUP(B967,mas!B:C,2,FALSE)</f>
        <v>京都民医連太子道診療所</v>
      </c>
      <c r="D967" s="30">
        <v>2021</v>
      </c>
      <c r="E967" s="30">
        <v>7</v>
      </c>
      <c r="F967" s="30" t="str">
        <f>VLOOKUP(E967,mas!G:H,2,FALSE)</f>
        <v>電　力</v>
      </c>
      <c r="G967" s="30">
        <v>19.890999999999998</v>
      </c>
      <c r="H967" s="30">
        <v>19.388000000000002</v>
      </c>
      <c r="I967" s="30">
        <v>23.567</v>
      </c>
      <c r="J967" s="30">
        <v>26.265999999999998</v>
      </c>
      <c r="K967" s="30">
        <v>25.684999999999999</v>
      </c>
      <c r="L967" s="30">
        <v>23.27</v>
      </c>
      <c r="M967" s="30">
        <v>22.213000000000001</v>
      </c>
      <c r="N967" s="30">
        <v>20.440000000000001</v>
      </c>
      <c r="O967" s="30">
        <v>22.722000000000001</v>
      </c>
      <c r="P967" s="30">
        <v>23.782</v>
      </c>
      <c r="Q967" s="30">
        <v>22.538</v>
      </c>
      <c r="R967" s="30">
        <v>21.853000000000002</v>
      </c>
      <c r="S967" s="114">
        <v>271.61500000000001</v>
      </c>
      <c r="T967" s="71"/>
    </row>
    <row r="968" spans="1:20">
      <c r="A968" s="30">
        <f t="shared" si="122"/>
        <v>2021186</v>
      </c>
      <c r="B968" s="30">
        <v>18</v>
      </c>
      <c r="C968" s="30" t="str">
        <f>VLOOKUP(B968,mas!B:C,2,FALSE)</f>
        <v>京都民医連太子道診療所</v>
      </c>
      <c r="D968" s="30">
        <v>2021</v>
      </c>
      <c r="E968" s="30">
        <v>6</v>
      </c>
      <c r="F968" s="30" t="str">
        <f>VLOOKUP(E968,mas!G:H,2,FALSE)</f>
        <v>都市ガス（13A）</v>
      </c>
      <c r="G968" s="30">
        <v>1.8759999999999999</v>
      </c>
      <c r="H968" s="30">
        <v>1.1479999999999999</v>
      </c>
      <c r="I968" s="30">
        <v>3.3170000000000002</v>
      </c>
      <c r="J968" s="30">
        <v>5.2350000000000003</v>
      </c>
      <c r="K968" s="30">
        <v>6.6959999999999997</v>
      </c>
      <c r="L968" s="30">
        <v>5.4790000000000001</v>
      </c>
      <c r="M968" s="30">
        <v>3.694</v>
      </c>
      <c r="N968" s="30">
        <v>1.881</v>
      </c>
      <c r="O968" s="30">
        <v>3.6</v>
      </c>
      <c r="P968" s="30">
        <v>4.766</v>
      </c>
      <c r="Q968" s="30">
        <v>5.9770000000000003</v>
      </c>
      <c r="R968" s="30">
        <v>3.835</v>
      </c>
      <c r="S968" s="114">
        <v>47.503999999999998</v>
      </c>
      <c r="T968" s="71"/>
    </row>
    <row r="969" spans="1:20">
      <c r="A969" s="30">
        <f t="shared" si="122"/>
        <v>2021181</v>
      </c>
      <c r="B969" s="30">
        <v>18</v>
      </c>
      <c r="C969" s="30" t="str">
        <f>VLOOKUP(B969,mas!B:C,2,FALSE)</f>
        <v>京都民医連太子道診療所</v>
      </c>
      <c r="D969" s="30">
        <v>2021</v>
      </c>
      <c r="E969" s="30">
        <v>1</v>
      </c>
      <c r="F969" s="30" t="str">
        <f>VLOOKUP(E969,mas!G:H,2,FALSE)</f>
        <v>揮発油（ガソリン）</v>
      </c>
      <c r="G969" s="30">
        <v>0.626</v>
      </c>
      <c r="H969" s="30">
        <v>0.59899999999999998</v>
      </c>
      <c r="I969" s="30">
        <v>0.80800000000000005</v>
      </c>
      <c r="J969" s="30">
        <v>0.82599999999999996</v>
      </c>
      <c r="K969" s="30">
        <v>0.78500000000000003</v>
      </c>
      <c r="L969" s="30">
        <v>0.73399999999999999</v>
      </c>
      <c r="M969" s="30">
        <v>0.73099999999999998</v>
      </c>
      <c r="N969" s="30">
        <v>0.56699999999999995</v>
      </c>
      <c r="O969" s="30">
        <v>0.68400000000000005</v>
      </c>
      <c r="P969" s="30">
        <v>0.60899999999999999</v>
      </c>
      <c r="Q969" s="30">
        <v>0.57899999999999996</v>
      </c>
      <c r="R969" s="30">
        <v>0.70399999999999996</v>
      </c>
      <c r="S969" s="114">
        <v>8.2520000000000007</v>
      </c>
      <c r="T969" s="71"/>
    </row>
    <row r="970" spans="1:20">
      <c r="A970" s="30">
        <f t="shared" si="122"/>
        <v>2021197</v>
      </c>
      <c r="B970" s="30">
        <v>19</v>
      </c>
      <c r="C970" s="30" t="str">
        <f>VLOOKUP(B970,mas!B:C,2,FALSE)</f>
        <v>かどの三条こども診療所</v>
      </c>
      <c r="D970" s="30">
        <v>2021</v>
      </c>
      <c r="E970" s="30">
        <v>7</v>
      </c>
      <c r="F970" s="30" t="str">
        <f>VLOOKUP(E970,mas!G:H,2,FALSE)</f>
        <v>電　力</v>
      </c>
      <c r="G970" s="30">
        <v>2.4430000000000001</v>
      </c>
      <c r="H970" s="30">
        <v>1.8660000000000001</v>
      </c>
      <c r="I970" s="30">
        <v>1.619</v>
      </c>
      <c r="J970" s="30">
        <v>2.5710000000000002</v>
      </c>
      <c r="K970" s="30">
        <v>3.6560000000000001</v>
      </c>
      <c r="L970" s="30">
        <v>3.2770000000000001</v>
      </c>
      <c r="M970" s="30">
        <v>2.1269999999999998</v>
      </c>
      <c r="N970" s="30">
        <v>1.9430000000000001</v>
      </c>
      <c r="O970" s="30">
        <v>2.2919999999999998</v>
      </c>
      <c r="P970" s="30">
        <v>3.3879999999999999</v>
      </c>
      <c r="Q970" s="30">
        <v>3.8330000000000002</v>
      </c>
      <c r="R970" s="30">
        <v>3.4849999999999999</v>
      </c>
      <c r="S970" s="114">
        <v>32.5</v>
      </c>
      <c r="T970" s="71"/>
    </row>
    <row r="971" spans="1:20">
      <c r="A971" s="30">
        <f t="shared" si="122"/>
        <v>2021196</v>
      </c>
      <c r="B971" s="30">
        <v>19</v>
      </c>
      <c r="C971" s="30" t="str">
        <f>VLOOKUP(B971,mas!B:C,2,FALSE)</f>
        <v>かどの三条こども診療所</v>
      </c>
      <c r="D971" s="30">
        <v>2021</v>
      </c>
      <c r="E971" s="30">
        <v>6</v>
      </c>
      <c r="F971" s="30" t="str">
        <f>VLOOKUP(E971,mas!G:H,2,FALSE)</f>
        <v>都市ガス（13A）</v>
      </c>
      <c r="G971" s="30">
        <v>1E-3</v>
      </c>
      <c r="H971" s="30">
        <v>0</v>
      </c>
      <c r="I971" s="30">
        <v>1E-3</v>
      </c>
      <c r="J971" s="30">
        <v>0</v>
      </c>
      <c r="K971" s="30">
        <v>0</v>
      </c>
      <c r="L971" s="30">
        <v>0</v>
      </c>
      <c r="M971" s="30">
        <v>1E-3</v>
      </c>
      <c r="N971" s="30">
        <v>0</v>
      </c>
      <c r="O971" s="30">
        <v>0</v>
      </c>
      <c r="P971" s="30">
        <v>1E-3</v>
      </c>
      <c r="Q971" s="30">
        <v>1E-3</v>
      </c>
      <c r="R971" s="30">
        <v>1E-3</v>
      </c>
      <c r="S971" s="114">
        <v>6.0000000000000001E-3</v>
      </c>
      <c r="T971" s="71"/>
    </row>
    <row r="972" spans="1:20">
      <c r="A972" s="30">
        <f t="shared" si="122"/>
        <v>2021207</v>
      </c>
      <c r="B972" s="30">
        <v>20</v>
      </c>
      <c r="C972" s="30" t="str">
        <f>VLOOKUP(B972,mas!B:C,2,FALSE)</f>
        <v>総合ケアＳＴ太秦安井</v>
      </c>
      <c r="D972" s="30">
        <v>2021</v>
      </c>
      <c r="E972" s="30">
        <v>7</v>
      </c>
      <c r="F972" s="30" t="str">
        <f>VLOOKUP(E972,mas!G:H,2,FALSE)</f>
        <v>電　力</v>
      </c>
      <c r="G972" s="30">
        <v>1.792</v>
      </c>
      <c r="H972" s="30">
        <v>1.665</v>
      </c>
      <c r="I972" s="30">
        <v>1.8959999999999999</v>
      </c>
      <c r="J972" s="30">
        <v>2.742</v>
      </c>
      <c r="K972" s="30">
        <v>2.7309999999999999</v>
      </c>
      <c r="L972" s="30">
        <v>2.0880000000000001</v>
      </c>
      <c r="M972" s="30">
        <v>1.956</v>
      </c>
      <c r="N972" s="30">
        <v>2.0859999999999999</v>
      </c>
      <c r="O972" s="30">
        <v>3.282</v>
      </c>
      <c r="P972" s="30">
        <v>4.3019999999999996</v>
      </c>
      <c r="Q972" s="30">
        <v>3.7850000000000001</v>
      </c>
      <c r="R972" s="30">
        <v>2.7869999999999999</v>
      </c>
      <c r="S972" s="114">
        <v>31.111999999999998</v>
      </c>
      <c r="T972" s="71"/>
    </row>
    <row r="973" spans="1:20">
      <c r="A973" s="30">
        <f t="shared" si="122"/>
        <v>2021206</v>
      </c>
      <c r="B973" s="30">
        <v>20</v>
      </c>
      <c r="C973" s="30" t="str">
        <f>VLOOKUP(B973,mas!B:C,2,FALSE)</f>
        <v>総合ケアＳＴ太秦安井</v>
      </c>
      <c r="D973" s="30">
        <v>2021</v>
      </c>
      <c r="E973" s="30">
        <v>6</v>
      </c>
      <c r="F973" s="30" t="str">
        <f>VLOOKUP(E973,mas!G:H,2,FALSE)</f>
        <v>都市ガス（13A）</v>
      </c>
      <c r="G973" s="30">
        <v>8.0000000000000002E-3</v>
      </c>
      <c r="H973" s="30">
        <v>5.0000000000000001E-3</v>
      </c>
      <c r="I973" s="30">
        <v>1E-3</v>
      </c>
      <c r="J973" s="30">
        <v>1E-3</v>
      </c>
      <c r="K973" s="30">
        <v>1E-3</v>
      </c>
      <c r="L973" s="30">
        <v>0</v>
      </c>
      <c r="M973" s="30">
        <v>1E-3</v>
      </c>
      <c r="N973" s="30">
        <v>4.0000000000000001E-3</v>
      </c>
      <c r="O973" s="30">
        <v>7.0000000000000001E-3</v>
      </c>
      <c r="P973" s="30">
        <v>8.9999999999999993E-3</v>
      </c>
      <c r="Q973" s="30">
        <v>1.0999999999999999E-2</v>
      </c>
      <c r="R973" s="30">
        <v>0.01</v>
      </c>
      <c r="S973" s="114">
        <v>5.8000000000000003E-2</v>
      </c>
      <c r="T973" s="71"/>
    </row>
    <row r="974" spans="1:20">
      <c r="A974" s="30">
        <f t="shared" si="122"/>
        <v>2021201</v>
      </c>
      <c r="B974" s="30">
        <v>20</v>
      </c>
      <c r="C974" s="30" t="str">
        <f>VLOOKUP(B974,mas!B:C,2,FALSE)</f>
        <v>総合ケアＳＴ太秦安井</v>
      </c>
      <c r="D974" s="30">
        <v>2021</v>
      </c>
      <c r="E974" s="30">
        <v>1</v>
      </c>
      <c r="F974" s="30" t="str">
        <f>VLOOKUP(E974,mas!G:H,2,FALSE)</f>
        <v>揮発油（ガソリン）</v>
      </c>
      <c r="G974" s="30">
        <v>6.9000000000000006E-2</v>
      </c>
      <c r="H974" s="30">
        <v>6.6000000000000003E-2</v>
      </c>
      <c r="I974" s="30">
        <v>6.4000000000000001E-2</v>
      </c>
      <c r="J974" s="30">
        <v>7.2999999999999995E-2</v>
      </c>
      <c r="K974" s="30">
        <v>7.9000000000000001E-2</v>
      </c>
      <c r="L974" s="30">
        <v>5.8000000000000003E-2</v>
      </c>
      <c r="M974" s="30">
        <v>5.5E-2</v>
      </c>
      <c r="N974" s="30">
        <v>8.3000000000000004E-2</v>
      </c>
      <c r="O974" s="30">
        <v>0.08</v>
      </c>
      <c r="P974" s="30">
        <v>6.7000000000000004E-2</v>
      </c>
      <c r="Q974" s="30">
        <v>5.7000000000000002E-2</v>
      </c>
      <c r="R974" s="30">
        <v>7.8E-2</v>
      </c>
      <c r="S974" s="114">
        <v>0.82899999999999996</v>
      </c>
      <c r="T974" s="71"/>
    </row>
    <row r="975" spans="1:20">
      <c r="A975" s="30">
        <f t="shared" si="122"/>
        <v>2021287</v>
      </c>
      <c r="B975" s="30">
        <v>28</v>
      </c>
      <c r="C975" s="30" t="str">
        <f>VLOOKUP(B975,mas!B:C,2,FALSE)</f>
        <v>訪問看護ステーションかみの</v>
      </c>
      <c r="D975" s="30">
        <v>2021</v>
      </c>
      <c r="E975" s="30">
        <v>7</v>
      </c>
      <c r="F975" s="30" t="str">
        <f>VLOOKUP(E975,mas!G:H,2,FALSE)</f>
        <v>電　力</v>
      </c>
      <c r="G975" s="30">
        <v>0.26100000000000001</v>
      </c>
      <c r="H975" s="30">
        <v>0.24099999999999999</v>
      </c>
      <c r="I975" s="30">
        <v>0.29599999999999999</v>
      </c>
      <c r="J975" s="30">
        <v>0.30099999999999999</v>
      </c>
      <c r="K975" s="30">
        <v>0.23499999999999999</v>
      </c>
      <c r="L975" s="30">
        <v>0.314</v>
      </c>
      <c r="M975" s="30">
        <v>0.47899999999999998</v>
      </c>
      <c r="N975" s="30">
        <v>0.76400000000000001</v>
      </c>
      <c r="O975" s="30">
        <v>0.747</v>
      </c>
      <c r="P975" s="30">
        <v>0.75</v>
      </c>
      <c r="Q975" s="30">
        <v>0.747</v>
      </c>
      <c r="R975" s="30">
        <v>0.57999999999999996</v>
      </c>
      <c r="S975" s="114">
        <v>5.7149999999999999</v>
      </c>
      <c r="T975" s="71"/>
    </row>
    <row r="976" spans="1:20">
      <c r="A976" s="30">
        <f t="shared" si="122"/>
        <v>2021286</v>
      </c>
      <c r="B976" s="30">
        <v>28</v>
      </c>
      <c r="C976" s="30" t="str">
        <f>VLOOKUP(B976,mas!B:C,2,FALSE)</f>
        <v>訪問看護ステーションかみの</v>
      </c>
      <c r="D976" s="30">
        <v>2021</v>
      </c>
      <c r="E976" s="30">
        <v>6</v>
      </c>
      <c r="F976" s="30" t="str">
        <f>VLOOKUP(E976,mas!G:H,2,FALSE)</f>
        <v>都市ガス（13A）</v>
      </c>
      <c r="G976" s="30">
        <v>3.0000000000000001E-3</v>
      </c>
      <c r="H976" s="30">
        <v>1E-3</v>
      </c>
      <c r="I976" s="30">
        <v>0</v>
      </c>
      <c r="J976" s="30">
        <v>0</v>
      </c>
      <c r="K976" s="30">
        <v>1E-3</v>
      </c>
      <c r="L976" s="30">
        <v>3.0000000000000001E-3</v>
      </c>
      <c r="M976" s="30">
        <v>4.0000000000000001E-3</v>
      </c>
      <c r="N976" s="30">
        <v>2E-3</v>
      </c>
      <c r="O976" s="30">
        <v>2E-3</v>
      </c>
      <c r="P976" s="30">
        <v>2E-3</v>
      </c>
      <c r="Q976" s="30">
        <v>1E-3</v>
      </c>
      <c r="R976" s="30">
        <v>1E-3</v>
      </c>
      <c r="S976" s="114">
        <v>0.02</v>
      </c>
      <c r="T976" s="71"/>
    </row>
    <row r="977" spans="1:20">
      <c r="A977" s="30">
        <f t="shared" si="122"/>
        <v>2021281</v>
      </c>
      <c r="B977" s="30">
        <v>28</v>
      </c>
      <c r="C977" s="30" t="str">
        <f>VLOOKUP(B977,mas!B:C,2,FALSE)</f>
        <v>訪問看護ステーションかみの</v>
      </c>
      <c r="D977" s="30">
        <v>2021</v>
      </c>
      <c r="E977" s="30">
        <v>1</v>
      </c>
      <c r="F977" s="30" t="str">
        <f>VLOOKUP(E977,mas!G:H,2,FALSE)</f>
        <v>揮発油（ガソリン）</v>
      </c>
      <c r="G977" s="30">
        <v>0.03</v>
      </c>
      <c r="H977" s="30">
        <v>2.5999999999999999E-2</v>
      </c>
      <c r="I977" s="30">
        <v>1.4999999999999999E-2</v>
      </c>
      <c r="J977" s="30">
        <v>3.3000000000000002E-2</v>
      </c>
      <c r="K977" s="30">
        <v>2.5000000000000001E-2</v>
      </c>
      <c r="L977" s="30">
        <v>1.9E-2</v>
      </c>
      <c r="M977" s="30">
        <v>3.1E-2</v>
      </c>
      <c r="N977" s="30">
        <v>2.8000000000000001E-2</v>
      </c>
      <c r="O977" s="30">
        <v>3.1E-2</v>
      </c>
      <c r="P977" s="30">
        <v>2.7E-2</v>
      </c>
      <c r="Q977" s="30">
        <v>1.7000000000000001E-2</v>
      </c>
      <c r="R977" s="30">
        <v>3.1E-2</v>
      </c>
      <c r="S977" s="114">
        <v>0.313</v>
      </c>
      <c r="T977" s="71"/>
    </row>
    <row r="978" spans="1:20">
      <c r="A978" s="30">
        <f t="shared" si="122"/>
        <v>2021361</v>
      </c>
      <c r="B978" s="30">
        <v>36</v>
      </c>
      <c r="C978" s="30" t="str">
        <f>VLOOKUP(B978,mas!B:C,2,FALSE)</f>
        <v>上京鍼灸</v>
      </c>
      <c r="D978" s="30">
        <v>2021</v>
      </c>
      <c r="E978" s="30">
        <v>1</v>
      </c>
      <c r="F978" s="30" t="str">
        <f>VLOOKUP(E978,mas!G:H,2,FALSE)</f>
        <v>揮発油（ガソリン）</v>
      </c>
      <c r="G978" s="30">
        <v>0.129</v>
      </c>
      <c r="H978" s="30">
        <v>0.12620000000000001</v>
      </c>
      <c r="I978" s="30">
        <v>0.18770000000000001</v>
      </c>
      <c r="J978" s="30">
        <v>0.1527</v>
      </c>
      <c r="K978" s="30">
        <v>0.17319999999999999</v>
      </c>
      <c r="L978" s="30">
        <v>0.15890000000000001</v>
      </c>
      <c r="M978" s="30">
        <v>0.13100000000000001</v>
      </c>
      <c r="N978" s="30">
        <v>0.13389999999999999</v>
      </c>
      <c r="O978" s="30">
        <v>8.6400000000000005E-2</v>
      </c>
      <c r="P978" s="30">
        <v>0.11799999999999999</v>
      </c>
      <c r="Q978" s="30">
        <v>0.1163</v>
      </c>
      <c r="R978" s="30">
        <v>9.06E-2</v>
      </c>
      <c r="S978" s="114">
        <v>1.6039000000000001</v>
      </c>
      <c r="T978" s="71"/>
    </row>
    <row r="979" spans="1:20">
      <c r="A979" s="30">
        <f t="shared" si="122"/>
        <v>2021347</v>
      </c>
      <c r="B979" s="30">
        <v>34</v>
      </c>
      <c r="C979" s="30" t="str">
        <f>VLOOKUP(B979,mas!B:C,2,FALSE)</f>
        <v>仁和診療所</v>
      </c>
      <c r="D979" s="30">
        <v>2021</v>
      </c>
      <c r="E979" s="30">
        <v>7</v>
      </c>
      <c r="F979" s="30" t="str">
        <f>VLOOKUP(E979,mas!G:H,2,FALSE)</f>
        <v>電　力</v>
      </c>
      <c r="G979" s="30">
        <v>7.5</v>
      </c>
      <c r="H979" s="30">
        <v>5.5919999999999996</v>
      </c>
      <c r="I979" s="30">
        <v>7.39</v>
      </c>
      <c r="J979" s="30">
        <v>9.1</v>
      </c>
      <c r="K979" s="30">
        <v>10.629</v>
      </c>
      <c r="L979" s="30">
        <v>10.196999999999999</v>
      </c>
      <c r="M979" s="30">
        <v>7.4279999999999999</v>
      </c>
      <c r="N979" s="30">
        <v>7.7869999999999999</v>
      </c>
      <c r="O979" s="30">
        <v>9.875</v>
      </c>
      <c r="P979" s="30">
        <v>10.675000000000001</v>
      </c>
      <c r="Q979" s="30">
        <v>12.112</v>
      </c>
      <c r="R979" s="30">
        <v>9.5519999999999996</v>
      </c>
      <c r="S979" s="114">
        <v>107.837</v>
      </c>
      <c r="T979" s="71"/>
    </row>
    <row r="980" spans="1:20">
      <c r="A980" s="30">
        <f t="shared" si="122"/>
        <v>2021346</v>
      </c>
      <c r="B980" s="30">
        <v>34</v>
      </c>
      <c r="C980" s="30" t="str">
        <f>VLOOKUP(B980,mas!B:C,2,FALSE)</f>
        <v>仁和診療所</v>
      </c>
      <c r="D980" s="30">
        <v>2021</v>
      </c>
      <c r="E980" s="30">
        <v>6</v>
      </c>
      <c r="F980" s="30" t="str">
        <f>VLOOKUP(E980,mas!G:H,2,FALSE)</f>
        <v>都市ガス（13A）</v>
      </c>
      <c r="G980" s="30">
        <v>4.5999999999999999E-2</v>
      </c>
      <c r="H980" s="30">
        <v>0.02</v>
      </c>
      <c r="I980" s="30">
        <v>0.01</v>
      </c>
      <c r="J980" s="30">
        <v>7.0000000000000001E-3</v>
      </c>
      <c r="K980" s="30">
        <v>5.0000000000000001E-3</v>
      </c>
      <c r="L980" s="30">
        <v>6.0000000000000001E-3</v>
      </c>
      <c r="M980" s="30">
        <v>6.0000000000000001E-3</v>
      </c>
      <c r="N980" s="30">
        <v>3.1E-2</v>
      </c>
      <c r="O980" s="30">
        <v>8.1000000000000003E-2</v>
      </c>
      <c r="P980" s="30">
        <v>0.105</v>
      </c>
      <c r="Q980" s="30">
        <v>0.11899999999999999</v>
      </c>
      <c r="R980" s="30">
        <v>9.8000000000000004E-2</v>
      </c>
      <c r="S980" s="114">
        <v>0.53400000000000003</v>
      </c>
      <c r="T980" s="71"/>
    </row>
    <row r="981" spans="1:20">
      <c r="A981" s="30">
        <f t="shared" si="122"/>
        <v>2021342</v>
      </c>
      <c r="B981" s="30">
        <v>34</v>
      </c>
      <c r="C981" s="30" t="str">
        <f>VLOOKUP(B981,mas!B:C,2,FALSE)</f>
        <v>仁和診療所</v>
      </c>
      <c r="D981" s="30">
        <v>2021</v>
      </c>
      <c r="E981" s="30">
        <v>2</v>
      </c>
      <c r="F981" s="30" t="str">
        <f>VLOOKUP(E981,mas!G:H,2,FALSE)</f>
        <v>灯　油</v>
      </c>
      <c r="N981" s="30">
        <v>0.16600000000000001</v>
      </c>
      <c r="O981" s="30">
        <v>0.379</v>
      </c>
      <c r="P981" s="30">
        <v>0.42399999999999999</v>
      </c>
      <c r="Q981" s="30">
        <v>0.52500000000000002</v>
      </c>
      <c r="R981" s="30">
        <v>0.41399999999999998</v>
      </c>
      <c r="S981" s="114">
        <v>1.9079999999999999</v>
      </c>
      <c r="T981" s="71"/>
    </row>
    <row r="982" spans="1:20">
      <c r="A982" s="30">
        <f t="shared" si="122"/>
        <v>2021341</v>
      </c>
      <c r="B982" s="30">
        <v>34</v>
      </c>
      <c r="C982" s="30" t="str">
        <f>VLOOKUP(B982,mas!B:C,2,FALSE)</f>
        <v>仁和診療所</v>
      </c>
      <c r="D982" s="30">
        <v>2021</v>
      </c>
      <c r="E982" s="30">
        <v>1</v>
      </c>
      <c r="F982" s="30" t="str">
        <f>VLOOKUP(E982,mas!G:H,2,FALSE)</f>
        <v>揮発油（ガソリン）</v>
      </c>
      <c r="G982" s="30">
        <v>9.1999999999999998E-2</v>
      </c>
      <c r="H982" s="30">
        <v>0.104</v>
      </c>
      <c r="I982" s="30">
        <v>0.123</v>
      </c>
      <c r="J982" s="30">
        <v>0.125</v>
      </c>
      <c r="K982" s="30">
        <v>0.125</v>
      </c>
      <c r="L982" s="30">
        <v>0.14799999999999999</v>
      </c>
      <c r="M982" s="30">
        <v>0.10199999999999999</v>
      </c>
      <c r="N982" s="30">
        <v>0.10100000000000001</v>
      </c>
      <c r="O982" s="30">
        <v>0.08</v>
      </c>
      <c r="P982" s="30">
        <v>0.13400000000000001</v>
      </c>
      <c r="Q982" s="30">
        <v>0.112</v>
      </c>
      <c r="R982" s="30">
        <v>0.1</v>
      </c>
      <c r="S982" s="114">
        <v>1.3460000000000001</v>
      </c>
      <c r="T982" s="71"/>
    </row>
    <row r="983" spans="1:20">
      <c r="A983" s="30">
        <f t="shared" si="122"/>
        <v>2021417</v>
      </c>
      <c r="B983" s="30">
        <v>41</v>
      </c>
      <c r="C983" s="30" t="str">
        <f>VLOOKUP(B983,mas!B:C,2,FALSE)</f>
        <v>総合ケアＳＴわかば</v>
      </c>
      <c r="D983" s="30">
        <v>2021</v>
      </c>
      <c r="E983" s="30">
        <v>7</v>
      </c>
      <c r="F983" s="30" t="str">
        <f>VLOOKUP(E983,mas!G:H,2,FALSE)</f>
        <v>電　力</v>
      </c>
      <c r="G983" s="30">
        <v>5.875</v>
      </c>
      <c r="H983" s="30">
        <v>4.8689999999999998</v>
      </c>
      <c r="I983" s="30">
        <v>6.5060000000000002</v>
      </c>
      <c r="J983" s="30">
        <v>8.7899999999999991</v>
      </c>
      <c r="K983" s="30">
        <v>8.9339999999999993</v>
      </c>
      <c r="L983" s="30">
        <v>6.7510000000000003</v>
      </c>
      <c r="M983" s="30">
        <v>5.9770000000000003</v>
      </c>
      <c r="N983" s="30">
        <v>6.3440000000000003</v>
      </c>
      <c r="O983" s="30">
        <v>9.2509999999999994</v>
      </c>
      <c r="P983" s="30">
        <v>11.901</v>
      </c>
      <c r="Q983" s="30">
        <v>10.551</v>
      </c>
      <c r="R983" s="30">
        <v>8.6630000000000003</v>
      </c>
      <c r="S983" s="114">
        <v>94.412000000000006</v>
      </c>
      <c r="T983" s="71"/>
    </row>
    <row r="984" spans="1:20">
      <c r="A984" s="30">
        <f t="shared" si="122"/>
        <v>2021416</v>
      </c>
      <c r="B984" s="30">
        <v>41</v>
      </c>
      <c r="C984" s="30" t="str">
        <f>VLOOKUP(B984,mas!B:C,2,FALSE)</f>
        <v>総合ケアＳＴわかば</v>
      </c>
      <c r="D984" s="30">
        <v>2021</v>
      </c>
      <c r="E984" s="30">
        <v>6</v>
      </c>
      <c r="F984" s="30" t="str">
        <f>VLOOKUP(E984,mas!G:H,2,FALSE)</f>
        <v>都市ガス（13A）</v>
      </c>
      <c r="G984" s="30">
        <v>0.88900000000000001</v>
      </c>
      <c r="H984" s="30">
        <v>0.51400000000000001</v>
      </c>
      <c r="I984" s="30">
        <v>0.51800000000000002</v>
      </c>
      <c r="J984" s="30">
        <v>0.47499999999999998</v>
      </c>
      <c r="K984" s="30">
        <v>0.378</v>
      </c>
      <c r="L984" s="30">
        <v>0.45100000000000001</v>
      </c>
      <c r="M984" s="30">
        <v>0.59499999999999997</v>
      </c>
      <c r="N984" s="30">
        <v>0.82299999999999995</v>
      </c>
      <c r="O984" s="30">
        <v>0.97199999999999998</v>
      </c>
      <c r="P984" s="30">
        <v>0.996</v>
      </c>
      <c r="Q984" s="30">
        <v>0.99</v>
      </c>
      <c r="R984" s="30">
        <v>0.95699999999999996</v>
      </c>
      <c r="S984" s="114">
        <v>8.5579999999999998</v>
      </c>
      <c r="T984" s="71"/>
    </row>
    <row r="985" spans="1:20">
      <c r="A985" s="30">
        <f t="shared" si="122"/>
        <v>2021411</v>
      </c>
      <c r="B985" s="30">
        <v>41</v>
      </c>
      <c r="C985" s="30" t="str">
        <f>VLOOKUP(B985,mas!B:C,2,FALSE)</f>
        <v>総合ケアＳＴわかば</v>
      </c>
      <c r="D985" s="30">
        <v>2021</v>
      </c>
      <c r="E985" s="30">
        <v>1</v>
      </c>
      <c r="F985" s="30" t="str">
        <f>VLOOKUP(E985,mas!G:H,2,FALSE)</f>
        <v>揮発油（ガソリン）</v>
      </c>
      <c r="G985" s="30">
        <v>0.28299999999999997</v>
      </c>
      <c r="H985" s="30">
        <v>0.19600000000000001</v>
      </c>
      <c r="I985" s="30">
        <v>0.27700000000000002</v>
      </c>
      <c r="J985" s="30">
        <v>0.378</v>
      </c>
      <c r="K985" s="30">
        <v>0.31900000000000001</v>
      </c>
      <c r="L985" s="30">
        <v>0.29499999999999998</v>
      </c>
      <c r="M985" s="30">
        <v>0.36499999999999999</v>
      </c>
      <c r="N985" s="30">
        <v>0.24</v>
      </c>
      <c r="O985" s="30">
        <v>0.309</v>
      </c>
      <c r="P985" s="30">
        <v>0.22500000000000001</v>
      </c>
      <c r="Q985" s="30">
        <v>0.23300000000000001</v>
      </c>
      <c r="R985" s="30">
        <v>0.33800000000000002</v>
      </c>
      <c r="S985" s="114">
        <v>3.4580000000000002</v>
      </c>
      <c r="T985" s="71"/>
    </row>
    <row r="986" spans="1:20">
      <c r="A986" s="30">
        <f t="shared" si="122"/>
        <v>2021307</v>
      </c>
      <c r="B986" s="30">
        <v>30</v>
      </c>
      <c r="C986" s="30" t="str">
        <f>VLOOKUP(B986,mas!B:C,2,FALSE)</f>
        <v>上京診療所</v>
      </c>
      <c r="D986" s="30">
        <v>2021</v>
      </c>
      <c r="E986" s="30">
        <v>7</v>
      </c>
      <c r="F986" s="30" t="str">
        <f>VLOOKUP(E986,mas!G:H,2,FALSE)</f>
        <v>電　力</v>
      </c>
      <c r="G986" s="30">
        <v>7.1609999999999996</v>
      </c>
      <c r="H986" s="30">
        <v>6.6130000000000004</v>
      </c>
      <c r="I986" s="30">
        <v>7.46</v>
      </c>
      <c r="J986" s="30">
        <v>7.8109999999999999</v>
      </c>
      <c r="K986" s="30">
        <v>7.68</v>
      </c>
      <c r="L986" s="30">
        <v>7.4269999999999996</v>
      </c>
      <c r="M986" s="30">
        <v>7.5090000000000003</v>
      </c>
      <c r="N986" s="30">
        <v>7.1680000000000001</v>
      </c>
      <c r="O986" s="30">
        <v>7.766</v>
      </c>
      <c r="P986" s="30">
        <v>7.84</v>
      </c>
      <c r="Q986" s="30">
        <v>7.468</v>
      </c>
      <c r="R986" s="30">
        <v>7.59</v>
      </c>
      <c r="S986" s="114">
        <v>89.492999999999995</v>
      </c>
      <c r="T986" s="71"/>
    </row>
    <row r="987" spans="1:20">
      <c r="A987" s="30">
        <f t="shared" si="122"/>
        <v>2021306</v>
      </c>
      <c r="B987" s="30">
        <v>30</v>
      </c>
      <c r="C987" s="30" t="str">
        <f>VLOOKUP(B987,mas!B:C,2,FALSE)</f>
        <v>上京診療所</v>
      </c>
      <c r="D987" s="30">
        <v>2021</v>
      </c>
      <c r="E987" s="30">
        <v>6</v>
      </c>
      <c r="F987" s="30" t="str">
        <f>VLOOKUP(E987,mas!G:H,2,FALSE)</f>
        <v>都市ガス（13A）</v>
      </c>
      <c r="G987" s="30">
        <v>0.443</v>
      </c>
      <c r="H987" s="30">
        <v>0.188</v>
      </c>
      <c r="I987" s="30">
        <v>0.63200000000000001</v>
      </c>
      <c r="J987" s="30">
        <v>1.236</v>
      </c>
      <c r="K987" s="30">
        <v>2.1120000000000001</v>
      </c>
      <c r="L987" s="30">
        <v>1.3089999999999999</v>
      </c>
      <c r="M987" s="30">
        <v>0.98</v>
      </c>
      <c r="N987" s="30">
        <v>0.48699999999999999</v>
      </c>
      <c r="O987" s="30">
        <v>1.2370000000000001</v>
      </c>
      <c r="P987" s="30">
        <v>1.7050000000000001</v>
      </c>
      <c r="Q987" s="30">
        <v>1.9490000000000001</v>
      </c>
      <c r="R987" s="30">
        <v>1.583</v>
      </c>
      <c r="S987" s="114">
        <v>13.861000000000001</v>
      </c>
      <c r="T987" s="71"/>
    </row>
    <row r="988" spans="1:20">
      <c r="A988" s="30">
        <f t="shared" ref="A988:A1051" si="134">D988*1000+B988*10+E988</f>
        <v>2021301</v>
      </c>
      <c r="B988" s="30">
        <v>30</v>
      </c>
      <c r="C988" s="30" t="str">
        <f>VLOOKUP(B988,mas!B:C,2,FALSE)</f>
        <v>上京診療所</v>
      </c>
      <c r="D988" s="30">
        <v>2021</v>
      </c>
      <c r="E988" s="30">
        <v>1</v>
      </c>
      <c r="F988" s="30" t="str">
        <f>VLOOKUP(E988,mas!G:H,2,FALSE)</f>
        <v>揮発油（ガソリン）</v>
      </c>
      <c r="G988" s="30">
        <v>0.159</v>
      </c>
      <c r="H988" s="30">
        <v>0.1236</v>
      </c>
      <c r="I988" s="30">
        <v>0.1512</v>
      </c>
      <c r="J988" s="30">
        <v>0.16589999999999999</v>
      </c>
      <c r="K988" s="30">
        <v>0.22070000000000001</v>
      </c>
      <c r="L988" s="30">
        <v>0.14699999999999999</v>
      </c>
      <c r="M988" s="30">
        <v>0.15240000000000001</v>
      </c>
      <c r="N988" s="30">
        <v>0.12180000000000001</v>
      </c>
      <c r="O988" s="30">
        <v>0.10100000000000001</v>
      </c>
      <c r="P988" s="30">
        <v>0.13</v>
      </c>
      <c r="Q988" s="30">
        <v>0.13500000000000001</v>
      </c>
      <c r="R988" s="30">
        <v>0.14599999999999999</v>
      </c>
      <c r="S988" s="114">
        <v>1.7536</v>
      </c>
      <c r="T988" s="71"/>
    </row>
    <row r="989" spans="1:20">
      <c r="A989" s="30">
        <f t="shared" si="134"/>
        <v>2021487</v>
      </c>
      <c r="B989" s="30">
        <v>48</v>
      </c>
      <c r="C989" s="30" t="str">
        <f>VLOOKUP(B989,mas!B:C,2,FALSE)</f>
        <v>咲あん上京</v>
      </c>
      <c r="D989" s="30">
        <v>2021</v>
      </c>
      <c r="E989" s="30">
        <v>7</v>
      </c>
      <c r="F989" s="30" t="str">
        <f>VLOOKUP(E989,mas!G:H,2,FALSE)</f>
        <v>電　力</v>
      </c>
      <c r="G989" s="30">
        <v>14.03</v>
      </c>
      <c r="H989" s="30">
        <v>11.956</v>
      </c>
      <c r="I989" s="30">
        <v>11.013999999999999</v>
      </c>
      <c r="J989" s="30">
        <v>17.59</v>
      </c>
      <c r="K989" s="30">
        <v>17.576000000000001</v>
      </c>
      <c r="L989" s="30">
        <v>12.164999999999999</v>
      </c>
      <c r="M989" s="30">
        <v>12.622999999999999</v>
      </c>
      <c r="N989" s="30">
        <v>15.577999999999999</v>
      </c>
      <c r="O989" s="30">
        <v>22.155999999999999</v>
      </c>
      <c r="P989" s="30">
        <v>26.954999999999998</v>
      </c>
      <c r="Q989" s="30">
        <v>24.300999999999998</v>
      </c>
      <c r="R989" s="30">
        <v>19.198</v>
      </c>
      <c r="S989" s="114">
        <v>205.142</v>
      </c>
      <c r="T989" s="71"/>
    </row>
    <row r="990" spans="1:20">
      <c r="A990" s="30">
        <f t="shared" si="134"/>
        <v>2021486</v>
      </c>
      <c r="B990" s="30">
        <v>48</v>
      </c>
      <c r="C990" s="30" t="str">
        <f>VLOOKUP(B990,mas!B:C,2,FALSE)</f>
        <v>咲あん上京</v>
      </c>
      <c r="D990" s="30">
        <v>2021</v>
      </c>
      <c r="E990" s="30">
        <v>6</v>
      </c>
      <c r="F990" s="30" t="str">
        <f>VLOOKUP(E990,mas!G:H,2,FALSE)</f>
        <v>都市ガス（13A）</v>
      </c>
      <c r="G990" s="30">
        <v>0.53400000000000003</v>
      </c>
      <c r="H990" s="30">
        <v>0.53600000000000003</v>
      </c>
      <c r="I990" s="30">
        <v>0.439</v>
      </c>
      <c r="J990" s="30">
        <v>0.441</v>
      </c>
      <c r="K990" s="30">
        <v>0.42</v>
      </c>
      <c r="L990" s="30">
        <v>0.37</v>
      </c>
      <c r="M990" s="30">
        <v>0.44600000000000001</v>
      </c>
      <c r="N990" s="30">
        <v>0.50800000000000001</v>
      </c>
      <c r="O990" s="30">
        <v>0.61699999999999999</v>
      </c>
      <c r="P990" s="30">
        <v>0.73899999999999999</v>
      </c>
      <c r="Q990" s="30">
        <v>0.61699999999999999</v>
      </c>
      <c r="R990" s="30">
        <v>0.63800000000000001</v>
      </c>
      <c r="S990" s="114">
        <v>6.3049999999999997</v>
      </c>
      <c r="T990" s="71"/>
    </row>
    <row r="991" spans="1:20">
      <c r="A991" s="30">
        <f t="shared" si="134"/>
        <v>2021507</v>
      </c>
      <c r="B991" s="30">
        <v>50</v>
      </c>
      <c r="C991" s="30" t="str">
        <f>VLOOKUP(B991,mas!B:C,2,FALSE)</f>
        <v>吉祥院病院</v>
      </c>
      <c r="D991" s="30">
        <v>2021</v>
      </c>
      <c r="E991" s="30">
        <v>7</v>
      </c>
      <c r="F991" s="30" t="str">
        <f>VLOOKUP(E991,mas!G:H,2,FALSE)</f>
        <v>電　力</v>
      </c>
      <c r="G991" s="30">
        <v>24.6</v>
      </c>
      <c r="H991" s="30">
        <v>22.7</v>
      </c>
      <c r="I991" s="30">
        <v>23.8</v>
      </c>
      <c r="J991" s="30">
        <v>26.05</v>
      </c>
      <c r="K991" s="30">
        <v>30.1</v>
      </c>
      <c r="L991" s="30">
        <v>30.6</v>
      </c>
      <c r="M991" s="30">
        <v>28.6</v>
      </c>
      <c r="N991" s="30">
        <v>26.8</v>
      </c>
      <c r="O991" s="30">
        <v>26.4</v>
      </c>
      <c r="P991" s="30">
        <v>30.3</v>
      </c>
      <c r="Q991" s="30">
        <v>32.9</v>
      </c>
      <c r="R991" s="30">
        <v>32.07</v>
      </c>
      <c r="S991" s="114">
        <v>334.92</v>
      </c>
      <c r="T991" s="71"/>
    </row>
    <row r="992" spans="1:20">
      <c r="A992" s="30">
        <f t="shared" si="134"/>
        <v>2021506</v>
      </c>
      <c r="B992" s="30">
        <v>50</v>
      </c>
      <c r="C992" s="30" t="str">
        <f>VLOOKUP(B992,mas!B:C,2,FALSE)</f>
        <v>吉祥院病院</v>
      </c>
      <c r="D992" s="30">
        <v>2021</v>
      </c>
      <c r="E992" s="30">
        <v>6</v>
      </c>
      <c r="F992" s="30" t="str">
        <f>VLOOKUP(E992,mas!G:H,2,FALSE)</f>
        <v>都市ガス（13A）</v>
      </c>
      <c r="G992" s="30">
        <v>4.7653999999999996</v>
      </c>
      <c r="H992" s="30">
        <v>3.3879999999999999</v>
      </c>
      <c r="I992" s="30">
        <v>3.298</v>
      </c>
      <c r="J992" s="30">
        <v>5.7160000000000002</v>
      </c>
      <c r="K992" s="30">
        <v>8.2710000000000008</v>
      </c>
      <c r="L992" s="30">
        <v>7.7809999999999997</v>
      </c>
      <c r="M992" s="30">
        <v>5.5570000000000004</v>
      </c>
      <c r="N992" s="30">
        <v>4.375</v>
      </c>
      <c r="O992" s="30">
        <v>5.125</v>
      </c>
      <c r="P992" s="30">
        <v>7.7590000000000003</v>
      </c>
      <c r="Q992" s="30">
        <v>9.5589999999999993</v>
      </c>
      <c r="R992" s="30">
        <v>7.1210000000000004</v>
      </c>
      <c r="S992" s="114">
        <v>72.715400000000002</v>
      </c>
      <c r="T992" s="71"/>
    </row>
    <row r="993" spans="1:20">
      <c r="A993" s="30">
        <f t="shared" si="134"/>
        <v>2021501</v>
      </c>
      <c r="B993" s="30">
        <v>50</v>
      </c>
      <c r="C993" s="30" t="str">
        <f>VLOOKUP(B993,mas!B:C,2,FALSE)</f>
        <v>吉祥院病院</v>
      </c>
      <c r="D993" s="30">
        <v>2021</v>
      </c>
      <c r="E993" s="30">
        <v>1</v>
      </c>
      <c r="F993" s="30" t="str">
        <f>VLOOKUP(E993,mas!G:H,2,FALSE)</f>
        <v>揮発油（ガソリン）</v>
      </c>
      <c r="G993" s="30">
        <v>0.65</v>
      </c>
      <c r="H993" s="30">
        <v>0.64</v>
      </c>
      <c r="I993" s="30">
        <v>0.65100000000000002</v>
      </c>
      <c r="J993" s="30">
        <v>0.65100000000000002</v>
      </c>
      <c r="K993" s="30">
        <v>0.65</v>
      </c>
      <c r="L993" s="30">
        <v>0.64800000000000002</v>
      </c>
      <c r="M993" s="30">
        <v>0.64800000000000002</v>
      </c>
      <c r="N993" s="30">
        <v>0.65</v>
      </c>
      <c r="O993" s="30">
        <v>0.65100000000000002</v>
      </c>
      <c r="P993" s="30">
        <v>0.65</v>
      </c>
      <c r="Q993" s="30">
        <v>0.65</v>
      </c>
      <c r="R993" s="30">
        <v>0.65200000000000002</v>
      </c>
      <c r="S993" s="114">
        <v>7.7910000000000004</v>
      </c>
      <c r="T993" s="71"/>
    </row>
    <row r="994" spans="1:20">
      <c r="A994" s="30">
        <f t="shared" si="134"/>
        <v>2021537</v>
      </c>
      <c r="B994" s="30">
        <v>53</v>
      </c>
      <c r="C994" s="30" t="str">
        <f>VLOOKUP(B994,mas!B:C,2,FALSE)</f>
        <v>吉祥院こども診療所</v>
      </c>
      <c r="D994" s="30">
        <v>2021</v>
      </c>
      <c r="E994" s="30">
        <v>7</v>
      </c>
      <c r="F994" s="30" t="str">
        <f>VLOOKUP(E994,mas!G:H,2,FALSE)</f>
        <v>電　力</v>
      </c>
      <c r="G994" s="30">
        <v>1.597</v>
      </c>
      <c r="H994" s="30">
        <v>1.5489999999999999</v>
      </c>
      <c r="I994" s="30">
        <v>1.667</v>
      </c>
      <c r="J994" s="30">
        <v>2.0880000000000001</v>
      </c>
      <c r="K994" s="30">
        <v>2.41</v>
      </c>
      <c r="L994" s="30">
        <v>2.0390000000000001</v>
      </c>
      <c r="M994" s="30">
        <v>2.0529999999999999</v>
      </c>
      <c r="N994" s="30">
        <v>1.6679999999999999</v>
      </c>
      <c r="O994" s="30">
        <v>1.7150000000000001</v>
      </c>
      <c r="P994" s="30">
        <v>2.6549999999999998</v>
      </c>
      <c r="Q994" s="30">
        <v>2.2799999999999998</v>
      </c>
      <c r="R994" s="30">
        <v>2.423</v>
      </c>
      <c r="S994" s="114">
        <v>24.143999999999998</v>
      </c>
      <c r="T994" s="71"/>
    </row>
    <row r="995" spans="1:20">
      <c r="A995" s="30">
        <f t="shared" si="134"/>
        <v>2021536</v>
      </c>
      <c r="B995" s="30">
        <v>53</v>
      </c>
      <c r="C995" s="30" t="str">
        <f>VLOOKUP(B995,mas!B:C,2,FALSE)</f>
        <v>吉祥院こども診療所</v>
      </c>
      <c r="D995" s="30">
        <v>2021</v>
      </c>
      <c r="E995" s="30">
        <v>6</v>
      </c>
      <c r="F995" s="30" t="str">
        <f>VLOOKUP(E995,mas!G:H,2,FALSE)</f>
        <v>都市ガス（13A）</v>
      </c>
      <c r="G995" s="30">
        <v>0.04</v>
      </c>
      <c r="H995" s="30">
        <v>0.03</v>
      </c>
      <c r="I995" s="30">
        <v>0</v>
      </c>
      <c r="J995" s="30">
        <v>0</v>
      </c>
      <c r="K995" s="30">
        <v>0</v>
      </c>
      <c r="L995" s="30">
        <v>0</v>
      </c>
      <c r="M995" s="30">
        <v>0</v>
      </c>
      <c r="N995" s="30">
        <v>2E-3</v>
      </c>
      <c r="O995" s="30">
        <v>3.1E-2</v>
      </c>
      <c r="P995" s="30">
        <v>4.7E-2</v>
      </c>
      <c r="Q995" s="30">
        <v>4.1000000000000002E-2</v>
      </c>
      <c r="R995" s="30">
        <v>0.04</v>
      </c>
      <c r="S995" s="114">
        <v>0.23100000000000001</v>
      </c>
      <c r="T995" s="71"/>
    </row>
    <row r="996" spans="1:20">
      <c r="A996" s="30">
        <f t="shared" si="134"/>
        <v>2021547</v>
      </c>
      <c r="B996" s="30">
        <v>54</v>
      </c>
      <c r="C996" s="30" t="str">
        <f>VLOOKUP(B996,mas!B:C,2,FALSE)</f>
        <v>久世診療所</v>
      </c>
      <c r="D996" s="30">
        <v>2021</v>
      </c>
      <c r="E996" s="30">
        <v>7</v>
      </c>
      <c r="F996" s="30" t="str">
        <f>VLOOKUP(E996,mas!G:H,2,FALSE)</f>
        <v>電　力</v>
      </c>
      <c r="G996" s="30">
        <v>3.3069999999999999</v>
      </c>
      <c r="H996" s="30">
        <v>2.4929999999999999</v>
      </c>
      <c r="I996" s="30">
        <v>2.3010000000000002</v>
      </c>
      <c r="J996" s="30">
        <v>2.593</v>
      </c>
      <c r="K996" s="30">
        <v>4.6870000000000003</v>
      </c>
      <c r="L996" s="30">
        <v>4.2539999999999996</v>
      </c>
      <c r="M996" s="30">
        <v>3.0310000000000001</v>
      </c>
      <c r="N996" s="30">
        <v>2.8780000000000001</v>
      </c>
      <c r="O996" s="30">
        <v>3.3210000000000002</v>
      </c>
      <c r="P996" s="30">
        <v>4.0949999999999998</v>
      </c>
      <c r="Q996" s="30">
        <v>5.6029999999999998</v>
      </c>
      <c r="R996" s="30">
        <v>4.4950000000000001</v>
      </c>
      <c r="S996" s="114">
        <v>43.058</v>
      </c>
      <c r="T996" s="71"/>
    </row>
    <row r="997" spans="1:20">
      <c r="A997" s="30">
        <f t="shared" si="134"/>
        <v>2021546</v>
      </c>
      <c r="B997" s="30">
        <v>54</v>
      </c>
      <c r="C997" s="30" t="str">
        <f>VLOOKUP(B997,mas!B:C,2,FALSE)</f>
        <v>久世診療所</v>
      </c>
      <c r="D997" s="30">
        <v>2021</v>
      </c>
      <c r="E997" s="30">
        <v>6</v>
      </c>
      <c r="F997" s="30" t="str">
        <f>VLOOKUP(E997,mas!G:H,2,FALSE)</f>
        <v>都市ガス（13A）</v>
      </c>
      <c r="G997" s="30">
        <v>7.4999999999999997E-2</v>
      </c>
      <c r="H997" s="30">
        <v>0.05</v>
      </c>
      <c r="I997" s="30">
        <v>4.0000000000000001E-3</v>
      </c>
      <c r="J997" s="30">
        <v>2E-3</v>
      </c>
      <c r="K997" s="30">
        <v>3.0000000000000001E-3</v>
      </c>
      <c r="L997" s="30">
        <v>2E-3</v>
      </c>
      <c r="M997" s="30">
        <v>3.0000000000000001E-3</v>
      </c>
      <c r="N997" s="30">
        <v>8.9999999999999993E-3</v>
      </c>
      <c r="O997" s="30">
        <v>0.10299999999999999</v>
      </c>
      <c r="P997" s="30">
        <v>0.18099999999999999</v>
      </c>
      <c r="Q997" s="30">
        <v>0.19400000000000001</v>
      </c>
      <c r="R997" s="30">
        <v>0.188</v>
      </c>
      <c r="S997" s="114">
        <v>0.81399999999999995</v>
      </c>
      <c r="T997" s="71"/>
    </row>
    <row r="998" spans="1:20">
      <c r="A998" s="30">
        <f t="shared" si="134"/>
        <v>2021542</v>
      </c>
      <c r="B998" s="30">
        <v>54</v>
      </c>
      <c r="C998" s="30" t="str">
        <f>VLOOKUP(B998,mas!B:C,2,FALSE)</f>
        <v>久世診療所</v>
      </c>
      <c r="D998" s="30">
        <v>2021</v>
      </c>
      <c r="E998" s="30">
        <v>2</v>
      </c>
      <c r="F998" s="30" t="str">
        <f>VLOOKUP(E998,mas!G:H,2,FALSE)</f>
        <v>灯　油</v>
      </c>
      <c r="G998" s="30">
        <v>0</v>
      </c>
      <c r="H998" s="30">
        <v>0</v>
      </c>
      <c r="I998" s="30">
        <v>0</v>
      </c>
      <c r="J998" s="30">
        <v>0</v>
      </c>
      <c r="K998" s="30">
        <v>0</v>
      </c>
      <c r="L998" s="30">
        <v>0</v>
      </c>
      <c r="M998" s="30">
        <v>0</v>
      </c>
      <c r="N998" s="30">
        <v>3.7999999999999999E-2</v>
      </c>
      <c r="O998" s="30">
        <v>0</v>
      </c>
      <c r="P998" s="30">
        <v>0.02</v>
      </c>
      <c r="Q998" s="30">
        <v>1.7999999999999999E-2</v>
      </c>
      <c r="R998" s="30">
        <v>0</v>
      </c>
      <c r="S998" s="114">
        <v>7.5999999999999998E-2</v>
      </c>
      <c r="T998" s="71"/>
    </row>
    <row r="999" spans="1:20">
      <c r="A999" s="30">
        <f t="shared" si="134"/>
        <v>2021541</v>
      </c>
      <c r="B999" s="30">
        <v>54</v>
      </c>
      <c r="C999" s="30" t="str">
        <f>VLOOKUP(B999,mas!B:C,2,FALSE)</f>
        <v>久世診療所</v>
      </c>
      <c r="D999" s="30">
        <v>2021</v>
      </c>
      <c r="E999" s="30">
        <v>1</v>
      </c>
      <c r="F999" s="30" t="str">
        <f>VLOOKUP(E999,mas!G:H,2,FALSE)</f>
        <v>揮発油（ガソリン）</v>
      </c>
      <c r="G999" s="30">
        <v>0</v>
      </c>
      <c r="H999" s="30">
        <v>0.04</v>
      </c>
      <c r="I999" s="30">
        <v>3.3000000000000002E-2</v>
      </c>
      <c r="J999" s="30">
        <v>5.3999999999999999E-2</v>
      </c>
      <c r="K999" s="30">
        <v>1.6E-2</v>
      </c>
      <c r="L999" s="30">
        <v>4.1000000000000002E-2</v>
      </c>
      <c r="M999" s="30">
        <v>1.2999999999999999E-2</v>
      </c>
      <c r="N999" s="30">
        <v>3.5999999999999997E-2</v>
      </c>
      <c r="O999" s="30">
        <v>2.8000000000000001E-2</v>
      </c>
      <c r="P999" s="30">
        <v>1.2E-2</v>
      </c>
      <c r="Q999" s="30">
        <v>3.9E-2</v>
      </c>
      <c r="R999" s="30">
        <v>1.4999999999999999E-2</v>
      </c>
      <c r="S999" s="114">
        <v>0.32700000000000001</v>
      </c>
      <c r="T999" s="71"/>
    </row>
    <row r="1000" spans="1:20">
      <c r="A1000" s="30">
        <f t="shared" si="134"/>
        <v>2021557</v>
      </c>
      <c r="B1000" s="30">
        <v>55</v>
      </c>
      <c r="C1000" s="30" t="str">
        <f>VLOOKUP(B1000,mas!B:C,2,FALSE)</f>
        <v>九条診療所</v>
      </c>
      <c r="D1000" s="30">
        <v>2021</v>
      </c>
      <c r="E1000" s="30">
        <v>7</v>
      </c>
      <c r="F1000" s="30" t="str">
        <f>VLOOKUP(E1000,mas!G:H,2,FALSE)</f>
        <v>電　力</v>
      </c>
      <c r="G1000" s="30">
        <v>5.92</v>
      </c>
      <c r="H1000" s="30">
        <v>5.2409999999999997</v>
      </c>
      <c r="I1000" s="30">
        <v>6.1239999999999997</v>
      </c>
      <c r="J1000" s="30">
        <v>6.1509999999999998</v>
      </c>
      <c r="K1000" s="30">
        <v>6.1719999999999997</v>
      </c>
      <c r="L1000" s="30">
        <v>5.8090000000000002</v>
      </c>
      <c r="M1000" s="30">
        <v>5.9429999999999996</v>
      </c>
      <c r="N1000" s="30">
        <v>5.9240000000000004</v>
      </c>
      <c r="O1000" s="30">
        <v>6.9859999999999998</v>
      </c>
      <c r="P1000" s="30">
        <v>7.5060000000000002</v>
      </c>
      <c r="Q1000" s="30">
        <v>6.76</v>
      </c>
      <c r="R1000" s="30">
        <v>6.9790000000000001</v>
      </c>
      <c r="S1000" s="114">
        <v>75.515000000000001</v>
      </c>
      <c r="T1000" s="71"/>
    </row>
    <row r="1001" spans="1:20">
      <c r="A1001" s="30">
        <f t="shared" si="134"/>
        <v>2021556</v>
      </c>
      <c r="B1001" s="30">
        <v>55</v>
      </c>
      <c r="C1001" s="30" t="str">
        <f>VLOOKUP(B1001,mas!B:C,2,FALSE)</f>
        <v>九条診療所</v>
      </c>
      <c r="D1001" s="30">
        <v>2021</v>
      </c>
      <c r="E1001" s="30">
        <v>6</v>
      </c>
      <c r="F1001" s="30" t="str">
        <f>VLOOKUP(E1001,mas!G:H,2,FALSE)</f>
        <v>都市ガス（13A）</v>
      </c>
      <c r="G1001" s="30">
        <v>3.7999999999999999E-2</v>
      </c>
      <c r="H1001" s="30">
        <v>0.246</v>
      </c>
      <c r="I1001" s="30">
        <v>0.629</v>
      </c>
      <c r="J1001" s="30">
        <v>1.0289999999999999</v>
      </c>
      <c r="K1001" s="30">
        <v>1.2829999999999999</v>
      </c>
      <c r="L1001" s="30">
        <v>1.1559999999999999</v>
      </c>
      <c r="M1001" s="30">
        <v>0.78900000000000003</v>
      </c>
      <c r="N1001" s="30">
        <v>0.60799999999999998</v>
      </c>
      <c r="O1001" s="30">
        <v>1.171</v>
      </c>
      <c r="P1001" s="30">
        <v>1.62</v>
      </c>
      <c r="Q1001" s="30">
        <v>1.66</v>
      </c>
      <c r="R1001" s="30">
        <v>1.17</v>
      </c>
      <c r="S1001" s="114">
        <v>11.398999999999999</v>
      </c>
      <c r="T1001" s="71"/>
    </row>
    <row r="1002" spans="1:20">
      <c r="A1002" s="30">
        <f t="shared" si="134"/>
        <v>2021551</v>
      </c>
      <c r="B1002" s="30">
        <v>55</v>
      </c>
      <c r="C1002" s="30" t="str">
        <f>VLOOKUP(B1002,mas!B:C,2,FALSE)</f>
        <v>九条診療所</v>
      </c>
      <c r="D1002" s="30">
        <v>2021</v>
      </c>
      <c r="E1002" s="30">
        <v>1</v>
      </c>
      <c r="F1002" s="30" t="str">
        <f>VLOOKUP(E1002,mas!G:H,2,FALSE)</f>
        <v>揮発油（ガソリン）</v>
      </c>
      <c r="G1002" s="30">
        <v>6.3E-2</v>
      </c>
      <c r="H1002" s="30">
        <v>5.3999999999999999E-2</v>
      </c>
      <c r="I1002" s="30">
        <v>0.12</v>
      </c>
      <c r="J1002" s="30">
        <v>0.126</v>
      </c>
      <c r="K1002" s="30">
        <v>0.115</v>
      </c>
      <c r="L1002" s="30">
        <v>0.12</v>
      </c>
      <c r="M1002" s="30">
        <v>0.10199999999999999</v>
      </c>
      <c r="N1002" s="30">
        <v>0.121</v>
      </c>
      <c r="O1002" s="30">
        <v>7.5999999999999998E-2</v>
      </c>
      <c r="P1002" s="30">
        <v>7.1999999999999995E-2</v>
      </c>
      <c r="S1002" s="114">
        <v>0.96899999999999997</v>
      </c>
      <c r="T1002" s="71"/>
    </row>
    <row r="1003" spans="1:20">
      <c r="A1003" s="30">
        <f t="shared" si="134"/>
        <v>2021567</v>
      </c>
      <c r="B1003" s="30">
        <v>56</v>
      </c>
      <c r="C1003" s="30" t="str">
        <f>VLOOKUP(B1003,mas!B:C,2,FALSE)</f>
        <v>あらぐさデイサービス</v>
      </c>
      <c r="D1003" s="30">
        <v>2021</v>
      </c>
      <c r="E1003" s="30">
        <v>7</v>
      </c>
      <c r="F1003" s="30" t="str">
        <f>VLOOKUP(E1003,mas!G:H,2,FALSE)</f>
        <v>電　力</v>
      </c>
      <c r="G1003" s="30">
        <v>1.25</v>
      </c>
      <c r="H1003" s="30">
        <v>1.252</v>
      </c>
      <c r="I1003" s="30">
        <v>1.2589999999999999</v>
      </c>
      <c r="J1003" s="30">
        <v>1.2789999999999999</v>
      </c>
      <c r="K1003" s="30">
        <v>1.2849999999999999</v>
      </c>
      <c r="L1003" s="30">
        <v>1.21</v>
      </c>
      <c r="M1003" s="30">
        <v>1.18</v>
      </c>
      <c r="N1003" s="30">
        <v>1.1779999999999999</v>
      </c>
      <c r="O1003" s="30">
        <v>1.61</v>
      </c>
      <c r="P1003" s="30">
        <v>1.5860000000000001</v>
      </c>
      <c r="Q1003" s="30">
        <v>1.51</v>
      </c>
      <c r="R1003" s="30">
        <v>1.4119999999999999</v>
      </c>
      <c r="S1003" s="114">
        <v>16.010999999999999</v>
      </c>
      <c r="T1003" s="71"/>
    </row>
    <row r="1004" spans="1:20">
      <c r="A1004" s="30">
        <f t="shared" si="134"/>
        <v>2021566</v>
      </c>
      <c r="B1004" s="30">
        <v>56</v>
      </c>
      <c r="C1004" s="30" t="str">
        <f>VLOOKUP(B1004,mas!B:C,2,FALSE)</f>
        <v>あらぐさデイサービス</v>
      </c>
      <c r="D1004" s="30">
        <v>2021</v>
      </c>
      <c r="E1004" s="30">
        <v>6</v>
      </c>
      <c r="F1004" s="30" t="str">
        <f>VLOOKUP(E1004,mas!G:H,2,FALSE)</f>
        <v>都市ガス（13A）</v>
      </c>
      <c r="G1004" s="30">
        <v>0.68</v>
      </c>
      <c r="H1004" s="30">
        <v>0.68200000000000005</v>
      </c>
      <c r="I1004" s="30">
        <v>0.68500000000000005</v>
      </c>
      <c r="J1004" s="30">
        <v>0.62</v>
      </c>
      <c r="K1004" s="30">
        <v>0.61</v>
      </c>
      <c r="L1004" s="30">
        <v>0.61</v>
      </c>
      <c r="M1004" s="30">
        <v>0.55000000000000004</v>
      </c>
      <c r="N1004" s="30">
        <v>0.53500000000000003</v>
      </c>
      <c r="O1004" s="30">
        <v>0.56999999999999995</v>
      </c>
      <c r="P1004" s="30">
        <v>0.56299999999999994</v>
      </c>
      <c r="Q1004" s="30">
        <v>0.57199999999999995</v>
      </c>
      <c r="R1004" s="30">
        <v>0.57999999999999996</v>
      </c>
      <c r="S1004" s="114">
        <v>7.2569999999999997</v>
      </c>
      <c r="T1004" s="71"/>
    </row>
    <row r="1005" spans="1:20">
      <c r="A1005" s="30">
        <f t="shared" si="134"/>
        <v>2021561</v>
      </c>
      <c r="B1005" s="30">
        <v>56</v>
      </c>
      <c r="C1005" s="30" t="str">
        <f>VLOOKUP(B1005,mas!B:C,2,FALSE)</f>
        <v>あらぐさデイサービス</v>
      </c>
      <c r="D1005" s="30">
        <v>2021</v>
      </c>
      <c r="E1005" s="30">
        <v>1</v>
      </c>
      <c r="F1005" s="30" t="str">
        <f>VLOOKUP(E1005,mas!G:H,2,FALSE)</f>
        <v>揮発油（ガソリン）</v>
      </c>
      <c r="G1005" s="30">
        <v>0.32</v>
      </c>
      <c r="H1005" s="30">
        <v>0.33</v>
      </c>
      <c r="I1005" s="30">
        <v>0.35</v>
      </c>
      <c r="J1005" s="30">
        <v>0.38</v>
      </c>
      <c r="K1005" s="30">
        <v>0.38200000000000001</v>
      </c>
      <c r="L1005" s="30">
        <v>0.372</v>
      </c>
      <c r="M1005" s="30">
        <v>0.35499999999999998</v>
      </c>
      <c r="N1005" s="30">
        <v>0.32</v>
      </c>
      <c r="O1005" s="30">
        <v>0.314</v>
      </c>
      <c r="P1005" s="30">
        <v>0.31</v>
      </c>
      <c r="Q1005" s="30">
        <v>0.31</v>
      </c>
      <c r="R1005" s="30">
        <v>0.32</v>
      </c>
      <c r="S1005" s="114">
        <v>4.0629999999999997</v>
      </c>
      <c r="T1005" s="71"/>
    </row>
    <row r="1006" spans="1:20">
      <c r="A1006" s="30">
        <f t="shared" si="134"/>
        <v>2021707</v>
      </c>
      <c r="B1006" s="30">
        <v>70</v>
      </c>
      <c r="C1006" s="30" t="str">
        <f>VLOOKUP(B1006,mas!B:C,2,FALSE)</f>
        <v>京都協立病院</v>
      </c>
      <c r="D1006" s="30">
        <v>2021</v>
      </c>
      <c r="E1006" s="30">
        <v>7</v>
      </c>
      <c r="F1006" s="30" t="str">
        <f>VLOOKUP(E1006,mas!G:H,2,FALSE)</f>
        <v>電　力</v>
      </c>
      <c r="G1006" s="30">
        <v>44.070999999999998</v>
      </c>
      <c r="H1006" s="30">
        <v>44.768000000000001</v>
      </c>
      <c r="I1006" s="30">
        <v>48.442999999999998</v>
      </c>
      <c r="J1006" s="30">
        <v>53.457000000000001</v>
      </c>
      <c r="K1006" s="30">
        <v>53.587000000000003</v>
      </c>
      <c r="L1006" s="30">
        <v>49.439</v>
      </c>
      <c r="M1006" s="30">
        <v>48.170999999999999</v>
      </c>
      <c r="N1006" s="30">
        <v>47.585999999999999</v>
      </c>
      <c r="O1006" s="30">
        <v>74.867000000000004</v>
      </c>
      <c r="P1006" s="30">
        <v>90.766000000000005</v>
      </c>
      <c r="Q1006" s="30">
        <v>80.262</v>
      </c>
      <c r="R1006" s="30">
        <v>61.789000000000001</v>
      </c>
      <c r="S1006" s="114">
        <v>697.20600000000002</v>
      </c>
      <c r="T1006" s="71"/>
    </row>
    <row r="1007" spans="1:20">
      <c r="A1007" s="30">
        <f t="shared" si="134"/>
        <v>2021705</v>
      </c>
      <c r="B1007" s="30">
        <v>70</v>
      </c>
      <c r="C1007" s="30" t="str">
        <f>VLOOKUP(B1007,mas!B:C,2,FALSE)</f>
        <v>京都協立病院</v>
      </c>
      <c r="D1007" s="30">
        <v>2021</v>
      </c>
      <c r="E1007" s="30">
        <v>5</v>
      </c>
      <c r="F1007" s="30" t="str">
        <f>VLOOKUP(E1007,mas!G:H,2,FALSE)</f>
        <v>液化石油ガス（LPG)</v>
      </c>
      <c r="G1007" s="30">
        <v>2.1509999999999998</v>
      </c>
      <c r="H1007" s="30">
        <v>1.992</v>
      </c>
      <c r="I1007" s="30">
        <v>2.9409999999999998</v>
      </c>
      <c r="J1007" s="30">
        <v>4.5869999999999997</v>
      </c>
      <c r="K1007" s="30">
        <v>4.8150000000000004</v>
      </c>
      <c r="L1007" s="30">
        <v>3.952</v>
      </c>
      <c r="M1007" s="30">
        <v>3.5739999999999998</v>
      </c>
      <c r="N1007" s="30">
        <v>1.583</v>
      </c>
      <c r="O1007" s="30">
        <v>0.98899999999999999</v>
      </c>
      <c r="P1007" s="30">
        <v>1.0149999999999999</v>
      </c>
      <c r="Q1007" s="30">
        <v>0.97899999999999998</v>
      </c>
      <c r="R1007" s="30">
        <v>0.97</v>
      </c>
      <c r="S1007" s="114">
        <v>29.547999999999998</v>
      </c>
      <c r="T1007" s="71"/>
    </row>
    <row r="1008" spans="1:20">
      <c r="A1008" s="30">
        <f t="shared" si="134"/>
        <v>2021703</v>
      </c>
      <c r="B1008" s="30">
        <v>70</v>
      </c>
      <c r="C1008" s="30" t="str">
        <f>VLOOKUP(B1008,mas!B:C,2,FALSE)</f>
        <v>京都協立病院</v>
      </c>
      <c r="D1008" s="30">
        <v>2021</v>
      </c>
      <c r="E1008" s="30">
        <v>3</v>
      </c>
      <c r="F1008" s="30" t="str">
        <f>VLOOKUP(E1008,mas!G:H,2,FALSE)</f>
        <v>軽　油</v>
      </c>
      <c r="G1008" s="30">
        <v>0</v>
      </c>
      <c r="H1008" s="30">
        <v>0</v>
      </c>
      <c r="I1008" s="30">
        <v>4.3999999999999997E-2</v>
      </c>
      <c r="J1008" s="30">
        <v>2.5000000000000001E-2</v>
      </c>
      <c r="K1008" s="30">
        <v>0</v>
      </c>
      <c r="L1008" s="30">
        <v>2.8000000000000001E-2</v>
      </c>
      <c r="M1008" s="30">
        <v>0</v>
      </c>
      <c r="N1008" s="30">
        <v>2.3E-2</v>
      </c>
      <c r="O1008" s="30">
        <v>0</v>
      </c>
      <c r="P1008" s="30">
        <v>0</v>
      </c>
      <c r="Q1008" s="30">
        <v>0</v>
      </c>
      <c r="R1008" s="30">
        <v>3.2000000000000001E-2</v>
      </c>
      <c r="S1008" s="114">
        <v>0.152</v>
      </c>
      <c r="T1008" s="71"/>
    </row>
    <row r="1009" spans="1:20">
      <c r="A1009" s="30">
        <f t="shared" si="134"/>
        <v>2021701</v>
      </c>
      <c r="B1009" s="30">
        <v>70</v>
      </c>
      <c r="C1009" s="30" t="str">
        <f>VLOOKUP(B1009,mas!B:C,2,FALSE)</f>
        <v>京都協立病院</v>
      </c>
      <c r="D1009" s="30">
        <v>2021</v>
      </c>
      <c r="E1009" s="30">
        <v>1</v>
      </c>
      <c r="F1009" s="30" t="str">
        <f>VLOOKUP(E1009,mas!G:H,2,FALSE)</f>
        <v>揮発油（ガソリン）</v>
      </c>
      <c r="G1009" s="30">
        <v>0.39400000000000002</v>
      </c>
      <c r="H1009" s="30">
        <v>0.33700000000000002</v>
      </c>
      <c r="I1009" s="30">
        <v>0.49199999999999999</v>
      </c>
      <c r="J1009" s="30">
        <v>0.45</v>
      </c>
      <c r="K1009" s="30">
        <v>0.439</v>
      </c>
      <c r="L1009" s="30">
        <v>0.42299999999999999</v>
      </c>
      <c r="M1009" s="30">
        <v>0.45300000000000001</v>
      </c>
      <c r="N1009" s="30">
        <v>0.41499999999999998</v>
      </c>
      <c r="O1009" s="30">
        <v>0.41099999999999998</v>
      </c>
      <c r="P1009" s="30">
        <v>0.434</v>
      </c>
      <c r="Q1009" s="30">
        <v>0.39800000000000002</v>
      </c>
      <c r="R1009" s="30">
        <v>0.42399999999999999</v>
      </c>
      <c r="S1009" s="114">
        <v>5.07</v>
      </c>
      <c r="T1009" s="71"/>
    </row>
    <row r="1010" spans="1:20">
      <c r="A1010" s="30">
        <f t="shared" si="134"/>
        <v>2021717</v>
      </c>
      <c r="B1010" s="30">
        <v>71</v>
      </c>
      <c r="C1010" s="30" t="str">
        <f>VLOOKUP(B1010,mas!B:C,2,FALSE)</f>
        <v>あやべ協立診療所</v>
      </c>
      <c r="D1010" s="30">
        <v>2021</v>
      </c>
      <c r="E1010" s="30">
        <v>7</v>
      </c>
      <c r="F1010" s="30" t="str">
        <f>VLOOKUP(E1010,mas!G:H,2,FALSE)</f>
        <v>電　力</v>
      </c>
      <c r="G1010" s="30">
        <v>13.057</v>
      </c>
      <c r="H1010" s="30">
        <v>8.7910000000000004</v>
      </c>
      <c r="I1010" s="30">
        <v>9.8309999999999995</v>
      </c>
      <c r="J1010" s="30">
        <v>14.865</v>
      </c>
      <c r="K1010" s="30">
        <v>14.933</v>
      </c>
      <c r="L1010" s="30">
        <v>10.856</v>
      </c>
      <c r="M1010" s="30">
        <v>11.378</v>
      </c>
      <c r="N1010" s="30">
        <v>16.302</v>
      </c>
      <c r="O1010" s="30">
        <v>22.216000000000001</v>
      </c>
      <c r="P1010" s="30">
        <v>25.937000000000001</v>
      </c>
      <c r="Q1010" s="30">
        <v>23.486000000000001</v>
      </c>
      <c r="R1010" s="30">
        <v>19.728000000000002</v>
      </c>
      <c r="S1010" s="114">
        <v>191.38</v>
      </c>
      <c r="T1010" s="71"/>
    </row>
    <row r="1011" spans="1:20">
      <c r="A1011" s="30">
        <f t="shared" si="134"/>
        <v>2021715</v>
      </c>
      <c r="B1011" s="30">
        <v>71</v>
      </c>
      <c r="C1011" s="30" t="str">
        <f>VLOOKUP(B1011,mas!B:C,2,FALSE)</f>
        <v>あやべ協立診療所</v>
      </c>
      <c r="D1011" s="30">
        <v>2021</v>
      </c>
      <c r="E1011" s="30">
        <v>5</v>
      </c>
      <c r="F1011" s="30" t="str">
        <f>VLOOKUP(E1011,mas!G:H,2,FALSE)</f>
        <v>液化石油ガス（LPG)</v>
      </c>
      <c r="G1011" s="30">
        <v>0.28599999999999998</v>
      </c>
      <c r="H1011" s="30">
        <v>0.29599999999999999</v>
      </c>
      <c r="I1011" s="30">
        <v>0.2</v>
      </c>
      <c r="J1011" s="30">
        <v>0.193</v>
      </c>
      <c r="K1011" s="30">
        <v>0.17799999999999999</v>
      </c>
      <c r="L1011" s="30">
        <v>0.17599999999999999</v>
      </c>
      <c r="M1011" s="30">
        <v>0.17599999999999999</v>
      </c>
      <c r="N1011" s="30">
        <v>0.224</v>
      </c>
      <c r="O1011" s="30">
        <v>0.254</v>
      </c>
      <c r="P1011" s="30">
        <v>0.3</v>
      </c>
      <c r="Q1011" s="30">
        <v>0.318</v>
      </c>
      <c r="R1011" s="30">
        <v>0.28100000000000003</v>
      </c>
      <c r="S1011" s="114">
        <v>2.8820000000000001</v>
      </c>
      <c r="T1011" s="71"/>
    </row>
    <row r="1012" spans="1:20">
      <c r="A1012" s="30">
        <f t="shared" si="134"/>
        <v>2021713</v>
      </c>
      <c r="B1012" s="30">
        <v>71</v>
      </c>
      <c r="C1012" s="30" t="str">
        <f>VLOOKUP(B1012,mas!B:C,2,FALSE)</f>
        <v>あやべ協立診療所</v>
      </c>
      <c r="D1012" s="30">
        <v>2021</v>
      </c>
      <c r="E1012" s="30">
        <v>3</v>
      </c>
      <c r="F1012" s="30" t="str">
        <f>VLOOKUP(E1012,mas!G:H,2,FALSE)</f>
        <v>軽　油</v>
      </c>
      <c r="G1012" s="30">
        <v>5.6099999999999997E-2</v>
      </c>
      <c r="H1012" s="30">
        <v>3.3099999999999997E-2</v>
      </c>
      <c r="I1012" s="30">
        <v>5.74E-2</v>
      </c>
      <c r="J1012" s="30">
        <v>6.4500000000000002E-2</v>
      </c>
      <c r="K1012" s="30">
        <v>0</v>
      </c>
      <c r="L1012" s="30">
        <v>3.4599999999999999E-2</v>
      </c>
      <c r="M1012" s="30">
        <v>3.1399999999999997E-2</v>
      </c>
      <c r="N1012" s="30">
        <v>0</v>
      </c>
      <c r="O1012" s="30">
        <v>0</v>
      </c>
      <c r="P1012" s="30">
        <v>2.7E-2</v>
      </c>
      <c r="Q1012" s="30">
        <v>0</v>
      </c>
      <c r="R1012" s="30">
        <v>2.5499999999999998E-2</v>
      </c>
      <c r="S1012" s="114">
        <v>0.3296</v>
      </c>
      <c r="T1012" s="71"/>
    </row>
    <row r="1013" spans="1:20">
      <c r="A1013" s="30">
        <f t="shared" si="134"/>
        <v>2021711</v>
      </c>
      <c r="B1013" s="30">
        <v>71</v>
      </c>
      <c r="C1013" s="30" t="str">
        <f>VLOOKUP(B1013,mas!B:C,2,FALSE)</f>
        <v>あやべ協立診療所</v>
      </c>
      <c r="D1013" s="30">
        <v>2021</v>
      </c>
      <c r="E1013" s="30">
        <v>1</v>
      </c>
      <c r="F1013" s="30" t="str">
        <f>VLOOKUP(E1013,mas!G:H,2,FALSE)</f>
        <v>揮発油（ガソリン）</v>
      </c>
      <c r="G1013" s="30">
        <v>0.43890000000000001</v>
      </c>
      <c r="H1013" s="30">
        <v>0.4945</v>
      </c>
      <c r="I1013" s="30">
        <v>0.48749999999999999</v>
      </c>
      <c r="J1013" s="30">
        <v>0.55179999999999996</v>
      </c>
      <c r="K1013" s="30">
        <v>0.58030000000000004</v>
      </c>
      <c r="L1013" s="30">
        <v>0.5262</v>
      </c>
      <c r="M1013" s="30">
        <v>0.55320000000000003</v>
      </c>
      <c r="N1013" s="30">
        <v>0.5222</v>
      </c>
      <c r="O1013" s="30">
        <v>0.55479999999999996</v>
      </c>
      <c r="P1013" s="30">
        <v>0.4294</v>
      </c>
      <c r="Q1013" s="30">
        <v>0.51580000000000004</v>
      </c>
      <c r="R1013" s="30">
        <v>0.58160000000000001</v>
      </c>
      <c r="S1013" s="114">
        <v>6.2362000000000002</v>
      </c>
      <c r="T1013" s="71"/>
    </row>
    <row r="1014" spans="1:20">
      <c r="A1014" s="30">
        <f t="shared" si="134"/>
        <v>2021727</v>
      </c>
      <c r="B1014" s="30">
        <v>72</v>
      </c>
      <c r="C1014" s="30" t="str">
        <f>VLOOKUP(B1014,mas!B:C,2,FALSE)</f>
        <v>まいづる協立診療所</v>
      </c>
      <c r="D1014" s="30">
        <v>2021</v>
      </c>
      <c r="E1014" s="30">
        <v>7</v>
      </c>
      <c r="F1014" s="30" t="str">
        <f>VLOOKUP(E1014,mas!G:H,2,FALSE)</f>
        <v>電　力</v>
      </c>
      <c r="G1014" s="30">
        <v>2.1259999999999999</v>
      </c>
      <c r="H1014" s="30">
        <v>1.6839999999999999</v>
      </c>
      <c r="I1014" s="30">
        <v>2.0910000000000002</v>
      </c>
      <c r="J1014" s="30">
        <v>2.1789999999999998</v>
      </c>
      <c r="K1014" s="30">
        <v>2.0249999999999999</v>
      </c>
      <c r="L1014" s="30">
        <v>2.0960000000000001</v>
      </c>
      <c r="M1014" s="30">
        <v>2.0579999999999998</v>
      </c>
      <c r="N1014" s="30">
        <v>2.1930000000000001</v>
      </c>
      <c r="O1014" s="30">
        <v>2.7650000000000001</v>
      </c>
      <c r="P1014" s="30">
        <v>2.73</v>
      </c>
      <c r="Q1014" s="30">
        <v>2.7090000000000001</v>
      </c>
      <c r="R1014" s="30">
        <v>2.6349999999999998</v>
      </c>
      <c r="S1014" s="114">
        <v>27.291</v>
      </c>
      <c r="T1014" s="71"/>
    </row>
    <row r="1015" spans="1:20">
      <c r="A1015" s="30">
        <f t="shared" si="134"/>
        <v>2021725</v>
      </c>
      <c r="B1015" s="30">
        <v>72</v>
      </c>
      <c r="C1015" s="30" t="str">
        <f>VLOOKUP(B1015,mas!B:C,2,FALSE)</f>
        <v>まいづる協立診療所</v>
      </c>
      <c r="D1015" s="30">
        <v>2021</v>
      </c>
      <c r="E1015" s="30">
        <v>5</v>
      </c>
      <c r="F1015" s="30" t="str">
        <f>VLOOKUP(E1015,mas!G:H,2,FALSE)</f>
        <v>液化石油ガス（LPG)</v>
      </c>
      <c r="G1015" s="30">
        <v>8.5999999999999993E-2</v>
      </c>
      <c r="H1015" s="30">
        <v>2.4E-2</v>
      </c>
      <c r="I1015" s="30">
        <v>7.1999999999999995E-2</v>
      </c>
      <c r="J1015" s="30">
        <v>0.124</v>
      </c>
      <c r="K1015" s="30">
        <v>0.185</v>
      </c>
      <c r="L1015" s="30">
        <v>0.41299999999999998</v>
      </c>
      <c r="M1015" s="30">
        <v>0.105</v>
      </c>
      <c r="N1015" s="30">
        <v>8.3000000000000004E-2</v>
      </c>
      <c r="O1015" s="30">
        <v>0.13800000000000001</v>
      </c>
      <c r="P1015" s="30">
        <v>0.16300000000000001</v>
      </c>
      <c r="Q1015" s="30">
        <v>0.20499999999999999</v>
      </c>
      <c r="R1015" s="30">
        <v>0.17199999999999999</v>
      </c>
      <c r="S1015" s="114">
        <v>1.77</v>
      </c>
      <c r="T1015" s="71"/>
    </row>
    <row r="1016" spans="1:20">
      <c r="A1016" s="30">
        <f t="shared" si="134"/>
        <v>2021721</v>
      </c>
      <c r="B1016" s="30">
        <v>72</v>
      </c>
      <c r="C1016" s="30" t="str">
        <f>VLOOKUP(B1016,mas!B:C,2,FALSE)</f>
        <v>まいづる協立診療所</v>
      </c>
      <c r="D1016" s="30">
        <v>2021</v>
      </c>
      <c r="E1016" s="30">
        <v>1</v>
      </c>
      <c r="F1016" s="30" t="str">
        <f>VLOOKUP(E1016,mas!G:H,2,FALSE)</f>
        <v>揮発油（ガソリン）</v>
      </c>
      <c r="G1016" s="30">
        <v>7.3999999999999996E-2</v>
      </c>
      <c r="H1016" s="30">
        <v>5.5E-2</v>
      </c>
      <c r="I1016" s="30">
        <v>7.9000000000000001E-2</v>
      </c>
      <c r="J1016" s="30">
        <v>8.1000000000000003E-2</v>
      </c>
      <c r="K1016" s="30">
        <v>0.10199999999999999</v>
      </c>
      <c r="L1016" s="30">
        <v>7.2999999999999995E-2</v>
      </c>
      <c r="M1016" s="30">
        <v>0.1</v>
      </c>
      <c r="N1016" s="30">
        <v>6.3E-2</v>
      </c>
      <c r="O1016" s="30">
        <v>6.7000000000000004E-2</v>
      </c>
      <c r="P1016" s="30">
        <v>9.5000000000000001E-2</v>
      </c>
      <c r="Q1016" s="30">
        <v>5.6000000000000001E-2</v>
      </c>
      <c r="R1016" s="30">
        <v>0.08</v>
      </c>
      <c r="S1016" s="114">
        <v>0.92500000000000004</v>
      </c>
      <c r="T1016" s="71"/>
    </row>
    <row r="1017" spans="1:20">
      <c r="A1017" s="30">
        <f t="shared" si="134"/>
        <v>2021737</v>
      </c>
      <c r="B1017" s="30">
        <v>73</v>
      </c>
      <c r="C1017" s="30" t="str">
        <f>VLOOKUP(B1017,mas!B:C,2,FALSE)</f>
        <v>たんご協立診療所</v>
      </c>
      <c r="D1017" s="30">
        <v>2021</v>
      </c>
      <c r="E1017" s="30">
        <v>7</v>
      </c>
      <c r="F1017" s="30" t="str">
        <f>VLOOKUP(E1017,mas!G:H,2,FALSE)</f>
        <v>電　力</v>
      </c>
      <c r="G1017" s="30">
        <v>2.7149999999999999</v>
      </c>
      <c r="H1017" s="30">
        <v>2.5219999999999998</v>
      </c>
      <c r="I1017" s="30">
        <v>2.4510000000000001</v>
      </c>
      <c r="J1017" s="30">
        <v>2.9580000000000002</v>
      </c>
      <c r="K1017" s="30">
        <v>2.8079999999999998</v>
      </c>
      <c r="L1017" s="30">
        <v>2.58</v>
      </c>
      <c r="M1017" s="30">
        <v>2.4950000000000001</v>
      </c>
      <c r="N1017" s="30">
        <v>2.7709999999999999</v>
      </c>
      <c r="O1017" s="30">
        <v>2.9460000000000002</v>
      </c>
      <c r="P1017" s="30">
        <v>3.8359999999999999</v>
      </c>
      <c r="Q1017" s="30">
        <v>3.4540000000000002</v>
      </c>
      <c r="R1017" s="30">
        <v>3.15</v>
      </c>
      <c r="S1017" s="114">
        <v>34.686</v>
      </c>
      <c r="T1017" s="71"/>
    </row>
    <row r="1018" spans="1:20">
      <c r="A1018" s="30">
        <f t="shared" si="134"/>
        <v>2021735</v>
      </c>
      <c r="B1018" s="30">
        <v>73</v>
      </c>
      <c r="C1018" s="30" t="str">
        <f>VLOOKUP(B1018,mas!B:C,2,FALSE)</f>
        <v>たんご協立診療所</v>
      </c>
      <c r="D1018" s="30">
        <v>2021</v>
      </c>
      <c r="E1018" s="30">
        <v>5</v>
      </c>
      <c r="F1018" s="30" t="str">
        <f>VLOOKUP(E1018,mas!G:H,2,FALSE)</f>
        <v>液化石油ガス（LPG)</v>
      </c>
      <c r="G1018" s="30">
        <v>5.0000000000000001E-3</v>
      </c>
      <c r="H1018" s="30">
        <v>4.0000000000000001E-3</v>
      </c>
      <c r="I1018" s="30">
        <v>4.0000000000000001E-3</v>
      </c>
      <c r="J1018" s="30">
        <v>4.0000000000000001E-3</v>
      </c>
      <c r="K1018" s="30">
        <v>4.0000000000000001E-3</v>
      </c>
      <c r="L1018" s="30">
        <v>1E-3</v>
      </c>
      <c r="M1018" s="30">
        <v>2E-3</v>
      </c>
      <c r="N1018" s="30">
        <v>3.0000000000000001E-3</v>
      </c>
      <c r="O1018" s="30">
        <v>4.0000000000000001E-3</v>
      </c>
      <c r="P1018" s="30">
        <v>5.0000000000000001E-3</v>
      </c>
      <c r="Q1018" s="30">
        <v>6.0000000000000001E-3</v>
      </c>
      <c r="R1018" s="30">
        <v>6.0000000000000001E-3</v>
      </c>
      <c r="S1018" s="114">
        <v>4.8000000000000001E-2</v>
      </c>
      <c r="T1018" s="71"/>
    </row>
    <row r="1019" spans="1:20">
      <c r="A1019" s="30">
        <f t="shared" si="134"/>
        <v>2021732</v>
      </c>
      <c r="B1019" s="30">
        <v>73</v>
      </c>
      <c r="C1019" s="30" t="str">
        <f>VLOOKUP(B1019,mas!B:C,2,FALSE)</f>
        <v>たんご協立診療所</v>
      </c>
      <c r="D1019" s="30">
        <v>2021</v>
      </c>
      <c r="E1019" s="30">
        <v>2</v>
      </c>
      <c r="F1019" s="30" t="str">
        <f>VLOOKUP(E1019,mas!G:H,2,FALSE)</f>
        <v>灯　油</v>
      </c>
      <c r="G1019" s="30">
        <v>0.38500000000000001</v>
      </c>
      <c r="H1019" s="30">
        <v>0</v>
      </c>
      <c r="I1019" s="30">
        <v>0.155</v>
      </c>
      <c r="J1019" s="30">
        <v>0.95499999999999996</v>
      </c>
      <c r="K1019" s="30">
        <v>0.77200000000000002</v>
      </c>
      <c r="L1019" s="30">
        <v>0.42299999999999999</v>
      </c>
      <c r="M1019" s="30">
        <v>0.41</v>
      </c>
      <c r="N1019" s="30">
        <v>0.67500000000000004</v>
      </c>
      <c r="O1019" s="30">
        <v>1.022</v>
      </c>
      <c r="P1019" s="30">
        <v>1.4279999999999999</v>
      </c>
      <c r="Q1019" s="30">
        <v>1.2989999999999999</v>
      </c>
      <c r="R1019" s="30">
        <v>0.89700000000000002</v>
      </c>
      <c r="S1019" s="114">
        <v>8.4209999999999994</v>
      </c>
      <c r="T1019" s="71"/>
    </row>
    <row r="1020" spans="1:20">
      <c r="A1020" s="30">
        <f t="shared" si="134"/>
        <v>2021731</v>
      </c>
      <c r="B1020" s="30">
        <v>73</v>
      </c>
      <c r="C1020" s="30" t="str">
        <f>VLOOKUP(B1020,mas!B:C,2,FALSE)</f>
        <v>たんご協立診療所</v>
      </c>
      <c r="D1020" s="30">
        <v>2021</v>
      </c>
      <c r="E1020" s="30">
        <v>1</v>
      </c>
      <c r="F1020" s="30" t="str">
        <f>VLOOKUP(E1020,mas!G:H,2,FALSE)</f>
        <v>揮発油（ガソリン）</v>
      </c>
      <c r="G1020" s="30">
        <v>3.4500000000000003E-2</v>
      </c>
      <c r="H1020" s="30">
        <v>1.26E-2</v>
      </c>
      <c r="I1020" s="30">
        <v>4.5199999999999997E-2</v>
      </c>
      <c r="J1020" s="30">
        <v>0.02</v>
      </c>
      <c r="K1020" s="30">
        <v>3.2000000000000001E-2</v>
      </c>
      <c r="L1020" s="30">
        <v>1.2999999999999999E-2</v>
      </c>
      <c r="M1020" s="30">
        <v>1.7000000000000001E-2</v>
      </c>
      <c r="N1020" s="30">
        <v>0.02</v>
      </c>
      <c r="O1020" s="30">
        <v>3.6999999999999998E-2</v>
      </c>
      <c r="P1020" s="30">
        <v>1.7000000000000001E-2</v>
      </c>
      <c r="Q1020" s="30">
        <v>1.95E-2</v>
      </c>
      <c r="R1020" s="30">
        <v>2.1000000000000001E-2</v>
      </c>
      <c r="S1020" s="114">
        <v>0.2888</v>
      </c>
      <c r="T1020" s="71"/>
    </row>
    <row r="1021" spans="1:20">
      <c r="A1021" s="30">
        <f t="shared" si="134"/>
        <v>2021741</v>
      </c>
      <c r="B1021" s="30">
        <v>74</v>
      </c>
      <c r="C1021" s="30" t="str">
        <f>VLOOKUP(B1021,mas!B:C,2,FALSE)</f>
        <v>在宅ケアＳＴげんき</v>
      </c>
      <c r="D1021" s="30">
        <v>2021</v>
      </c>
      <c r="E1021" s="30">
        <v>1</v>
      </c>
      <c r="F1021" s="30" t="str">
        <f>VLOOKUP(E1021,mas!G:H,2,FALSE)</f>
        <v>揮発油（ガソリン）</v>
      </c>
      <c r="G1021" s="30">
        <v>0.36449999999999999</v>
      </c>
      <c r="H1021" s="30">
        <v>0.37909999999999999</v>
      </c>
      <c r="I1021" s="30">
        <v>0.44869999999999999</v>
      </c>
      <c r="J1021" s="30">
        <v>0.48559999999999998</v>
      </c>
      <c r="K1021" s="30">
        <v>0.41089999999999999</v>
      </c>
      <c r="L1021" s="30">
        <v>0.45629999999999998</v>
      </c>
      <c r="M1021" s="30">
        <v>0.42280000000000001</v>
      </c>
      <c r="N1021" s="30">
        <v>0.39850000000000002</v>
      </c>
      <c r="O1021" s="30">
        <v>0.45739999999999997</v>
      </c>
      <c r="P1021" s="30">
        <v>0.35170000000000001</v>
      </c>
      <c r="Q1021" s="30">
        <v>0.54139999999999999</v>
      </c>
      <c r="R1021" s="30">
        <v>0.38369999999999999</v>
      </c>
      <c r="S1021" s="114">
        <v>5.1006</v>
      </c>
      <c r="T1021" s="71"/>
    </row>
    <row r="1022" spans="1:20">
      <c r="A1022" s="30">
        <f t="shared" si="134"/>
        <v>2021767</v>
      </c>
      <c r="B1022" s="30">
        <v>76</v>
      </c>
      <c r="C1022" s="30" t="str">
        <f>VLOOKUP(B1022,mas!B:C,2,FALSE)</f>
        <v>訪問看護ＳＴゆたかの</v>
      </c>
      <c r="D1022" s="30">
        <v>2021</v>
      </c>
      <c r="E1022" s="30">
        <v>7</v>
      </c>
      <c r="F1022" s="30" t="str">
        <f>VLOOKUP(E1022,mas!G:H,2,FALSE)</f>
        <v>電　力</v>
      </c>
      <c r="G1022" s="30">
        <v>0.47299999999999998</v>
      </c>
      <c r="H1022" s="30">
        <v>0.33600000000000002</v>
      </c>
      <c r="I1022" s="30">
        <v>0.25800000000000001</v>
      </c>
      <c r="J1022" s="30">
        <v>0.44900000000000001</v>
      </c>
      <c r="K1022" s="30">
        <v>0.79100000000000004</v>
      </c>
      <c r="L1022" s="30">
        <v>0.50600000000000001</v>
      </c>
      <c r="M1022" s="30">
        <v>0.38</v>
      </c>
      <c r="N1022" s="30">
        <v>0.35899999999999999</v>
      </c>
      <c r="O1022" s="30">
        <v>0.876</v>
      </c>
      <c r="P1022" s="30">
        <v>1.109</v>
      </c>
      <c r="Q1022" s="30">
        <v>1.04</v>
      </c>
      <c r="R1022" s="30">
        <v>1.083</v>
      </c>
      <c r="S1022" s="114">
        <v>7.66</v>
      </c>
      <c r="T1022" s="71"/>
    </row>
    <row r="1023" spans="1:20">
      <c r="A1023" s="30">
        <f t="shared" si="134"/>
        <v>2021765</v>
      </c>
      <c r="B1023" s="30">
        <v>76</v>
      </c>
      <c r="C1023" s="30" t="str">
        <f>VLOOKUP(B1023,mas!B:C,2,FALSE)</f>
        <v>訪問看護ＳＴゆたかの</v>
      </c>
      <c r="D1023" s="30">
        <v>2021</v>
      </c>
      <c r="E1023" s="30">
        <v>5</v>
      </c>
      <c r="F1023" s="30" t="str">
        <f>VLOOKUP(E1023,mas!G:H,2,FALSE)</f>
        <v>液化石油ガス（LPG)</v>
      </c>
      <c r="G1023" s="30">
        <v>6.0000000000000001E-3</v>
      </c>
      <c r="H1023" s="30">
        <v>5.0000000000000001E-3</v>
      </c>
      <c r="I1023" s="30">
        <v>4.0000000000000001E-3</v>
      </c>
      <c r="J1023" s="30">
        <v>4.0000000000000001E-3</v>
      </c>
      <c r="K1023" s="30">
        <v>3.0000000000000001E-3</v>
      </c>
      <c r="L1023" s="30">
        <v>2E-3</v>
      </c>
      <c r="M1023" s="30">
        <v>3.0000000000000001E-3</v>
      </c>
      <c r="N1023" s="30">
        <v>6.0000000000000001E-3</v>
      </c>
      <c r="O1023" s="30">
        <v>5.0000000000000001E-3</v>
      </c>
      <c r="P1023" s="30">
        <v>6.0000000000000001E-3</v>
      </c>
      <c r="Q1023" s="30">
        <v>8.9999999999999993E-3</v>
      </c>
      <c r="R1023" s="30">
        <v>6.0000000000000001E-3</v>
      </c>
      <c r="S1023" s="114">
        <v>5.8999999999999997E-2</v>
      </c>
      <c r="T1023" s="71"/>
    </row>
    <row r="1024" spans="1:20">
      <c r="A1024" s="30">
        <f t="shared" si="134"/>
        <v>2021762</v>
      </c>
      <c r="B1024" s="30">
        <v>76</v>
      </c>
      <c r="C1024" s="30" t="str">
        <f>VLOOKUP(B1024,mas!B:C,2,FALSE)</f>
        <v>訪問看護ＳＴゆたかの</v>
      </c>
      <c r="D1024" s="30">
        <v>2021</v>
      </c>
      <c r="E1024" s="30">
        <v>2</v>
      </c>
      <c r="F1024" s="30" t="str">
        <f>VLOOKUP(E1024,mas!G:H,2,FALSE)</f>
        <v>灯　油</v>
      </c>
      <c r="G1024" s="30">
        <v>0</v>
      </c>
      <c r="H1024" s="30">
        <v>0</v>
      </c>
      <c r="I1024" s="30">
        <v>0</v>
      </c>
      <c r="J1024" s="30">
        <v>0</v>
      </c>
      <c r="K1024" s="30">
        <v>0</v>
      </c>
      <c r="L1024" s="30">
        <v>0</v>
      </c>
      <c r="M1024" s="30">
        <v>0</v>
      </c>
      <c r="N1024" s="30">
        <v>0</v>
      </c>
      <c r="O1024" s="30">
        <v>5.3999999999999999E-2</v>
      </c>
      <c r="P1024" s="30">
        <v>5.3999999999999999E-2</v>
      </c>
      <c r="Q1024" s="30">
        <v>5.3999999999999999E-2</v>
      </c>
      <c r="R1024" s="30">
        <v>5.3999999999999999E-2</v>
      </c>
      <c r="S1024" s="114">
        <v>0.216</v>
      </c>
      <c r="T1024" s="71"/>
    </row>
    <row r="1025" spans="1:20">
      <c r="A1025" s="30">
        <f t="shared" si="134"/>
        <v>2021761</v>
      </c>
      <c r="B1025" s="30">
        <v>76</v>
      </c>
      <c r="C1025" s="30" t="str">
        <f>VLOOKUP(B1025,mas!B:C,2,FALSE)</f>
        <v>訪問看護ＳＴゆたかの</v>
      </c>
      <c r="D1025" s="30">
        <v>2021</v>
      </c>
      <c r="E1025" s="30">
        <v>1</v>
      </c>
      <c r="F1025" s="30" t="str">
        <f>VLOOKUP(E1025,mas!G:H,2,FALSE)</f>
        <v>揮発油（ガソリン）</v>
      </c>
      <c r="G1025" s="30">
        <v>0.2069</v>
      </c>
      <c r="H1025" s="30">
        <v>0.15590000000000001</v>
      </c>
      <c r="I1025" s="30">
        <v>0.2107</v>
      </c>
      <c r="J1025" s="30">
        <v>0.21829999999999999</v>
      </c>
      <c r="K1025" s="30">
        <v>0.161</v>
      </c>
      <c r="L1025" s="30">
        <v>0.24</v>
      </c>
      <c r="M1025" s="30">
        <v>0.1744</v>
      </c>
      <c r="N1025" s="30">
        <v>0.20519999999999999</v>
      </c>
      <c r="O1025" s="30">
        <v>0.21590000000000001</v>
      </c>
      <c r="P1025" s="30">
        <v>0.2</v>
      </c>
      <c r="Q1025" s="30">
        <v>0.18579999999999999</v>
      </c>
      <c r="R1025" s="30">
        <v>0.18540000000000001</v>
      </c>
      <c r="S1025" s="114">
        <v>2.3595000000000002</v>
      </c>
      <c r="T1025" s="71"/>
    </row>
    <row r="1026" spans="1:20">
      <c r="A1026" s="30">
        <f>D1026*1000+B1026*10+E1026</f>
        <v>2021777</v>
      </c>
      <c r="B1026" s="30">
        <v>77</v>
      </c>
      <c r="C1026" s="30" t="str">
        <f>VLOOKUP(B1026,mas!B:C,2,FALSE)</f>
        <v>ほっとＳＴきぼう</v>
      </c>
      <c r="D1026" s="30">
        <v>2021</v>
      </c>
      <c r="E1026" s="30">
        <v>7</v>
      </c>
      <c r="F1026" s="30" t="str">
        <f>VLOOKUP(E1026,mas!G:H,2,FALSE)</f>
        <v>電　力</v>
      </c>
      <c r="G1026" s="30">
        <v>0.97499999999999998</v>
      </c>
      <c r="H1026" s="30">
        <v>0.83199999999999996</v>
      </c>
      <c r="I1026" s="30">
        <v>0.63100000000000001</v>
      </c>
      <c r="J1026" s="30">
        <v>0.84399999999999997</v>
      </c>
      <c r="K1026" s="30">
        <v>0.752</v>
      </c>
      <c r="L1026" s="30">
        <v>0.81</v>
      </c>
      <c r="M1026" s="30">
        <v>0.74199999999999999</v>
      </c>
      <c r="N1026" s="30">
        <v>0.66</v>
      </c>
      <c r="O1026" s="30">
        <v>0.78300000000000003</v>
      </c>
      <c r="P1026" s="30">
        <v>0.122</v>
      </c>
      <c r="Q1026" s="30">
        <v>0.14199999999999999</v>
      </c>
      <c r="R1026" s="30">
        <v>0.13200000000000001</v>
      </c>
      <c r="S1026" s="114">
        <v>7.4249999999999998</v>
      </c>
      <c r="T1026" s="71"/>
    </row>
    <row r="1027" spans="1:20">
      <c r="A1027" s="30">
        <f t="shared" si="134"/>
        <v>2021771</v>
      </c>
      <c r="B1027" s="30">
        <v>77</v>
      </c>
      <c r="C1027" s="30" t="str">
        <f>VLOOKUP(B1027,mas!B:C,2,FALSE)</f>
        <v>ほっとＳＴきぼう</v>
      </c>
      <c r="D1027" s="30">
        <v>2021</v>
      </c>
      <c r="E1027" s="30">
        <v>1</v>
      </c>
      <c r="F1027" s="30" t="str">
        <f>VLOOKUP(E1027,mas!G:H,2,FALSE)</f>
        <v>揮発油（ガソリン）</v>
      </c>
      <c r="G1027" s="30">
        <v>9.2999999999999999E-2</v>
      </c>
      <c r="H1027" s="30">
        <v>0.112</v>
      </c>
      <c r="I1027" s="30">
        <v>0.128</v>
      </c>
      <c r="J1027" s="30">
        <v>0.13600000000000001</v>
      </c>
      <c r="K1027" s="30">
        <v>0.13200000000000001</v>
      </c>
      <c r="L1027" s="30">
        <v>0.113</v>
      </c>
      <c r="M1027" s="30">
        <v>0.113</v>
      </c>
      <c r="N1027" s="30">
        <v>0.122</v>
      </c>
      <c r="O1027" s="30">
        <v>0.14199999999999999</v>
      </c>
      <c r="P1027" s="30">
        <v>8.5000000000000006E-2</v>
      </c>
      <c r="Q1027" s="30">
        <v>0.11</v>
      </c>
      <c r="R1027" s="30">
        <v>0.13700000000000001</v>
      </c>
      <c r="S1027" s="114">
        <v>1.423</v>
      </c>
      <c r="T1027" s="71"/>
    </row>
    <row r="1028" spans="1:20">
      <c r="A1028" s="30">
        <f t="shared" si="134"/>
        <v>2021787</v>
      </c>
      <c r="B1028" s="30">
        <v>78</v>
      </c>
      <c r="C1028" s="30" t="str">
        <f>VLOOKUP(B1028,mas!B:C,2,FALSE)</f>
        <v>ふれあいＳＴゆきわり</v>
      </c>
      <c r="D1028" s="30">
        <v>2021</v>
      </c>
      <c r="E1028" s="30">
        <v>7</v>
      </c>
      <c r="F1028" s="30" t="str">
        <f>VLOOKUP(E1028,mas!G:H,2,FALSE)</f>
        <v>電　力</v>
      </c>
      <c r="G1028" s="30">
        <v>0.376</v>
      </c>
      <c r="H1028" s="30">
        <v>0.27300000000000002</v>
      </c>
      <c r="I1028" s="30">
        <v>0.35899999999999999</v>
      </c>
      <c r="J1028" s="30">
        <v>0.5</v>
      </c>
      <c r="K1028" s="30">
        <v>0.50800000000000001</v>
      </c>
      <c r="L1028" s="30">
        <v>0.39100000000000001</v>
      </c>
      <c r="M1028" s="30">
        <v>0.35899999999999999</v>
      </c>
      <c r="N1028" s="30">
        <v>0.501</v>
      </c>
      <c r="O1028" s="30">
        <v>0.97499999999999998</v>
      </c>
      <c r="P1028" s="30">
        <v>1.0920000000000001</v>
      </c>
      <c r="Q1028" s="30">
        <v>1.0209999999999999</v>
      </c>
      <c r="R1028" s="30">
        <v>0.70599999999999996</v>
      </c>
      <c r="S1028" s="114">
        <v>7.0609999999999999</v>
      </c>
      <c r="T1028" s="71"/>
    </row>
    <row r="1029" spans="1:20">
      <c r="A1029" s="30">
        <f t="shared" si="134"/>
        <v>2021782</v>
      </c>
      <c r="B1029" s="30">
        <v>78</v>
      </c>
      <c r="C1029" s="30" t="str">
        <f>VLOOKUP(B1029,mas!B:C,2,FALSE)</f>
        <v>ふれあいＳＴゆきわり</v>
      </c>
      <c r="D1029" s="30">
        <v>2021</v>
      </c>
      <c r="E1029" s="30">
        <v>2</v>
      </c>
      <c r="F1029" s="30" t="str">
        <f>VLOOKUP(E1029,mas!G:H,2,FALSE)</f>
        <v>灯　油</v>
      </c>
      <c r="G1029" s="30">
        <v>0</v>
      </c>
      <c r="H1029" s="30">
        <v>0</v>
      </c>
      <c r="I1029" s="30">
        <v>0</v>
      </c>
      <c r="J1029" s="30">
        <v>0</v>
      </c>
      <c r="K1029" s="30">
        <v>0</v>
      </c>
      <c r="L1029" s="30">
        <v>0</v>
      </c>
      <c r="M1029" s="30">
        <v>0</v>
      </c>
      <c r="N1029" s="30">
        <v>0</v>
      </c>
      <c r="O1029" s="30">
        <v>0</v>
      </c>
      <c r="P1029" s="30">
        <v>0</v>
      </c>
      <c r="Q1029" s="30">
        <v>0</v>
      </c>
      <c r="R1029" s="30">
        <v>0</v>
      </c>
      <c r="S1029" s="114">
        <v>0</v>
      </c>
      <c r="T1029" s="71"/>
    </row>
    <row r="1030" spans="1:20">
      <c r="A1030" s="30">
        <f t="shared" si="134"/>
        <v>2021781</v>
      </c>
      <c r="B1030" s="30">
        <v>78</v>
      </c>
      <c r="C1030" s="30" t="str">
        <f>VLOOKUP(B1030,mas!B:C,2,FALSE)</f>
        <v>ふれあいＳＴゆきわり</v>
      </c>
      <c r="D1030" s="30">
        <v>2021</v>
      </c>
      <c r="E1030" s="30">
        <v>1</v>
      </c>
      <c r="F1030" s="30" t="str">
        <f>VLOOKUP(E1030,mas!G:H,2,FALSE)</f>
        <v>揮発油（ガソリン）</v>
      </c>
      <c r="G1030" s="30">
        <v>0.26700000000000002</v>
      </c>
      <c r="H1030" s="30">
        <v>0.27300000000000002</v>
      </c>
      <c r="I1030" s="30">
        <v>0.35899999999999999</v>
      </c>
      <c r="J1030" s="30">
        <v>0.5</v>
      </c>
      <c r="K1030" s="30">
        <v>0.50800000000000001</v>
      </c>
      <c r="L1030" s="30">
        <v>0.39100000000000001</v>
      </c>
      <c r="M1030" s="30">
        <v>0.35899999999999999</v>
      </c>
      <c r="N1030" s="30">
        <v>0.501</v>
      </c>
      <c r="O1030" s="30">
        <v>0.97499999999999998</v>
      </c>
      <c r="P1030" s="30">
        <v>1.0920000000000001</v>
      </c>
      <c r="Q1030" s="30">
        <v>1.0209999999999999</v>
      </c>
      <c r="R1030" s="30">
        <v>0.70599999999999996</v>
      </c>
      <c r="S1030" s="114">
        <v>6.952</v>
      </c>
      <c r="T1030" s="71"/>
    </row>
    <row r="1031" spans="1:20">
      <c r="A1031" s="30">
        <f t="shared" si="134"/>
        <v>2021817</v>
      </c>
      <c r="B1031" s="30">
        <v>81</v>
      </c>
      <c r="C1031" s="30" t="str">
        <f>VLOOKUP(B1031,mas!B:C,2,FALSE)</f>
        <v>ふくちやま協立診療所</v>
      </c>
      <c r="D1031" s="30">
        <v>2021</v>
      </c>
      <c r="E1031" s="30">
        <v>7</v>
      </c>
      <c r="F1031" s="30" t="str">
        <f>VLOOKUP(E1031,mas!G:H,2,FALSE)</f>
        <v>電　力</v>
      </c>
      <c r="G1031" s="30">
        <v>3.7890000000000001</v>
      </c>
      <c r="H1031" s="30">
        <v>2.8759999999999999</v>
      </c>
      <c r="I1031" s="30">
        <v>2.875</v>
      </c>
      <c r="J1031" s="30">
        <v>3.8439999999999999</v>
      </c>
      <c r="K1031" s="30">
        <v>3.4249999999999998</v>
      </c>
      <c r="L1031" s="30">
        <v>3.6890000000000001</v>
      </c>
      <c r="M1031" s="30">
        <v>3.3780000000000001</v>
      </c>
      <c r="N1031" s="30">
        <v>3.0059999999999998</v>
      </c>
      <c r="O1031" s="30">
        <v>3.5670000000000002</v>
      </c>
      <c r="P1031" s="30">
        <v>5.59</v>
      </c>
      <c r="Q1031" s="30">
        <v>6.5060000000000002</v>
      </c>
      <c r="R1031" s="30">
        <v>6.0250000000000004</v>
      </c>
      <c r="S1031" s="114">
        <v>48.57</v>
      </c>
      <c r="T1031" s="71"/>
    </row>
    <row r="1032" spans="1:20">
      <c r="A1032" s="30">
        <f t="shared" si="134"/>
        <v>2021815</v>
      </c>
      <c r="B1032" s="30">
        <v>81</v>
      </c>
      <c r="C1032" s="30" t="str">
        <f>VLOOKUP(B1032,mas!B:C,2,FALSE)</f>
        <v>ふくちやま協立診療所</v>
      </c>
      <c r="D1032" s="30">
        <v>2021</v>
      </c>
      <c r="E1032" s="30">
        <v>5</v>
      </c>
      <c r="F1032" s="30" t="str">
        <f>VLOOKUP(E1032,mas!G:H,2,FALSE)</f>
        <v>液化石油ガス（LPG)</v>
      </c>
      <c r="G1032" s="30">
        <v>2.5999999999999999E-3</v>
      </c>
      <c r="H1032" s="30">
        <v>3.3999999999999998E-3</v>
      </c>
      <c r="I1032" s="30">
        <v>2.2000000000000001E-3</v>
      </c>
      <c r="J1032" s="30">
        <v>1.1999999999999999E-3</v>
      </c>
      <c r="K1032" s="30">
        <v>2E-3</v>
      </c>
      <c r="L1032" s="30">
        <v>2E-3</v>
      </c>
      <c r="M1032" s="30">
        <v>2E-3</v>
      </c>
      <c r="N1032" s="30">
        <v>2E-3</v>
      </c>
      <c r="O1032" s="30">
        <v>2.2000000000000001E-3</v>
      </c>
      <c r="P1032" s="30">
        <v>3.2000000000000002E-3</v>
      </c>
      <c r="Q1032" s="30">
        <v>2.5999999999999999E-3</v>
      </c>
      <c r="R1032" s="30">
        <v>2.8E-3</v>
      </c>
      <c r="S1032" s="114">
        <v>2.8199999999999999E-2</v>
      </c>
      <c r="T1032" s="71"/>
    </row>
    <row r="1033" spans="1:20">
      <c r="A1033" s="30">
        <f t="shared" si="134"/>
        <v>2021811</v>
      </c>
      <c r="B1033" s="30">
        <v>81</v>
      </c>
      <c r="C1033" s="30" t="str">
        <f>VLOOKUP(B1033,mas!B:C,2,FALSE)</f>
        <v>ふくちやま協立診療所</v>
      </c>
      <c r="D1033" s="30">
        <v>2021</v>
      </c>
      <c r="E1033" s="30">
        <v>1</v>
      </c>
      <c r="F1033" s="30" t="str">
        <f>VLOOKUP(E1033,mas!G:H,2,FALSE)</f>
        <v>揮発油（ガソリン）</v>
      </c>
      <c r="G1033" s="30">
        <v>0.13200000000000001</v>
      </c>
      <c r="H1033" s="30">
        <v>0.20799999999999999</v>
      </c>
      <c r="I1033" s="30">
        <v>0.23699999999999999</v>
      </c>
      <c r="J1033" s="30">
        <v>0.24299999999999999</v>
      </c>
      <c r="K1033" s="30">
        <v>0.21099999999999999</v>
      </c>
      <c r="L1033" s="30">
        <v>0.19600000000000001</v>
      </c>
      <c r="M1033" s="30">
        <v>0.219</v>
      </c>
      <c r="N1033" s="30">
        <v>0.32100000000000001</v>
      </c>
      <c r="O1033" s="30">
        <v>0.20899999999999999</v>
      </c>
      <c r="P1033" s="30">
        <v>0.25800000000000001</v>
      </c>
      <c r="Q1033" s="30">
        <v>0.21199999999999999</v>
      </c>
      <c r="R1033" s="30">
        <v>8.5999999999999993E-2</v>
      </c>
      <c r="S1033" s="114">
        <v>2.532</v>
      </c>
      <c r="T1033" s="71"/>
    </row>
    <row r="1034" spans="1:20">
      <c r="A1034" s="30">
        <f t="shared" si="134"/>
        <v>2021971</v>
      </c>
      <c r="B1034" s="72">
        <v>97</v>
      </c>
      <c r="C1034" s="72" t="str">
        <f>VLOOKUP(B1034,mas!B:C,2,FALSE)</f>
        <v>京都市内事業所計</v>
      </c>
      <c r="D1034" s="72">
        <v>2021</v>
      </c>
      <c r="E1034" s="72">
        <v>1</v>
      </c>
      <c r="F1034" s="72" t="str">
        <f>VLOOKUP(E1034,mas!G:H,2,FALSE)</f>
        <v>揮発油（ガソリン）</v>
      </c>
      <c r="G1034" s="72">
        <f>SUMIF($E$959:$E$1005,$E1034,G$959:G$1005)</f>
        <v>2.4670000000000001</v>
      </c>
      <c r="H1034" s="72">
        <f t="shared" ref="H1034:R1034" si="135">SUMIF($E$959:$E$1005,$E1034,H$959:H$1005)</f>
        <v>2.3367999999999998</v>
      </c>
      <c r="I1034" s="72">
        <f>SUMIF($E$959:$E$1005,$E1034,I$959:I$1005)</f>
        <v>2.8399000000000005</v>
      </c>
      <c r="J1034" s="72">
        <f t="shared" si="135"/>
        <v>3.0165999999999995</v>
      </c>
      <c r="K1034" s="72">
        <f t="shared" si="135"/>
        <v>2.9539</v>
      </c>
      <c r="L1034" s="72">
        <f t="shared" si="135"/>
        <v>2.7599</v>
      </c>
      <c r="M1034" s="72">
        <f>SUMIF($E$959:$E$1005,$E1034,M$959:M$1005)</f>
        <v>2.7353999999999998</v>
      </c>
      <c r="N1034" s="72">
        <f>SUMIF($E$959:$E$1005,$E1034,N$959:N$1005)</f>
        <v>2.4566999999999997</v>
      </c>
      <c r="O1034" s="72">
        <f t="shared" si="135"/>
        <v>2.4704000000000002</v>
      </c>
      <c r="P1034" s="72">
        <f t="shared" si="135"/>
        <v>2.4090000000000003</v>
      </c>
      <c r="Q1034" s="72">
        <f t="shared" si="135"/>
        <v>2.3012999999999999</v>
      </c>
      <c r="R1034" s="72">
        <f t="shared" si="135"/>
        <v>2.5266000000000002</v>
      </c>
      <c r="S1034" s="114">
        <f>SUM(G1034:R1034)</f>
        <v>31.273499999999999</v>
      </c>
      <c r="T1034" s="71"/>
    </row>
    <row r="1035" spans="1:20">
      <c r="A1035" s="30">
        <f t="shared" si="134"/>
        <v>2021972</v>
      </c>
      <c r="B1035" s="72">
        <v>97</v>
      </c>
      <c r="C1035" s="72" t="str">
        <f>VLOOKUP(B1035,mas!B:C,2,FALSE)</f>
        <v>京都市内事業所計</v>
      </c>
      <c r="D1035" s="72">
        <v>2021</v>
      </c>
      <c r="E1035" s="72">
        <v>2</v>
      </c>
      <c r="F1035" s="72" t="str">
        <f>VLOOKUP(E1035,mas!G:H,2,FALSE)</f>
        <v>灯　油</v>
      </c>
      <c r="G1035" s="72">
        <f t="shared" ref="G1035:R1040" si="136">SUMIF($E$959:$E$1005,$E1035,G$959:G$1005)</f>
        <v>0</v>
      </c>
      <c r="H1035" s="72">
        <f t="shared" si="136"/>
        <v>0</v>
      </c>
      <c r="I1035" s="72">
        <f t="shared" si="136"/>
        <v>0</v>
      </c>
      <c r="J1035" s="72">
        <f t="shared" si="136"/>
        <v>0</v>
      </c>
      <c r="K1035" s="72">
        <f t="shared" si="136"/>
        <v>0</v>
      </c>
      <c r="L1035" s="72">
        <f t="shared" si="136"/>
        <v>0</v>
      </c>
      <c r="M1035" s="72">
        <f t="shared" si="136"/>
        <v>0</v>
      </c>
      <c r="N1035" s="72">
        <f t="shared" si="136"/>
        <v>0.20400000000000001</v>
      </c>
      <c r="O1035" s="72">
        <f t="shared" si="136"/>
        <v>0.379</v>
      </c>
      <c r="P1035" s="72">
        <f t="shared" si="136"/>
        <v>0.44400000000000001</v>
      </c>
      <c r="Q1035" s="72">
        <f t="shared" si="136"/>
        <v>0.54300000000000004</v>
      </c>
      <c r="R1035" s="72">
        <f t="shared" si="136"/>
        <v>0.41399999999999998</v>
      </c>
      <c r="S1035" s="114">
        <f t="shared" ref="S1035:S1052" si="137">SUM(G1035:R1035)</f>
        <v>1.9839999999999998</v>
      </c>
      <c r="T1035" s="71"/>
    </row>
    <row r="1036" spans="1:20">
      <c r="A1036" s="30">
        <f t="shared" si="134"/>
        <v>2021973</v>
      </c>
      <c r="B1036" s="72">
        <v>97</v>
      </c>
      <c r="C1036" s="72" t="str">
        <f>VLOOKUP(B1036,mas!B:C,2,FALSE)</f>
        <v>京都市内事業所計</v>
      </c>
      <c r="D1036" s="72">
        <v>2021</v>
      </c>
      <c r="E1036" s="72">
        <v>3</v>
      </c>
      <c r="F1036" s="72" t="str">
        <f>VLOOKUP(E1036,mas!G:H,2,FALSE)</f>
        <v>軽　油</v>
      </c>
      <c r="G1036" s="72">
        <f t="shared" si="136"/>
        <v>0</v>
      </c>
      <c r="H1036" s="72">
        <f t="shared" si="136"/>
        <v>0</v>
      </c>
      <c r="I1036" s="72">
        <f t="shared" si="136"/>
        <v>0</v>
      </c>
      <c r="J1036" s="72">
        <f t="shared" si="136"/>
        <v>0</v>
      </c>
      <c r="K1036" s="72">
        <f t="shared" si="136"/>
        <v>0</v>
      </c>
      <c r="L1036" s="72">
        <f t="shared" si="136"/>
        <v>0</v>
      </c>
      <c r="M1036" s="72">
        <f t="shared" si="136"/>
        <v>0</v>
      </c>
      <c r="N1036" s="72">
        <f t="shared" si="136"/>
        <v>0</v>
      </c>
      <c r="O1036" s="72">
        <f t="shared" si="136"/>
        <v>0</v>
      </c>
      <c r="P1036" s="72">
        <f t="shared" si="136"/>
        <v>0</v>
      </c>
      <c r="Q1036" s="72">
        <f t="shared" si="136"/>
        <v>0</v>
      </c>
      <c r="R1036" s="72">
        <f t="shared" si="136"/>
        <v>0</v>
      </c>
      <c r="S1036" s="114">
        <f t="shared" si="137"/>
        <v>0</v>
      </c>
      <c r="T1036" s="71"/>
    </row>
    <row r="1037" spans="1:20">
      <c r="A1037" s="30">
        <f t="shared" si="134"/>
        <v>2021974</v>
      </c>
      <c r="B1037" s="72">
        <v>97</v>
      </c>
      <c r="C1037" s="72" t="str">
        <f>VLOOKUP(B1037,mas!B:C,2,FALSE)</f>
        <v>京都市内事業所計</v>
      </c>
      <c r="D1037" s="72">
        <v>2021</v>
      </c>
      <c r="E1037" s="72">
        <v>4</v>
      </c>
      <c r="F1037" s="72" t="str">
        <f>VLOOKUP(E1037,mas!G:H,2,FALSE)</f>
        <v>Ａ重油</v>
      </c>
      <c r="G1037" s="72">
        <f t="shared" si="136"/>
        <v>0</v>
      </c>
      <c r="H1037" s="72">
        <f t="shared" si="136"/>
        <v>0</v>
      </c>
      <c r="I1037" s="72">
        <f t="shared" si="136"/>
        <v>0</v>
      </c>
      <c r="J1037" s="72">
        <f t="shared" si="136"/>
        <v>0</v>
      </c>
      <c r="K1037" s="72">
        <f t="shared" si="136"/>
        <v>0</v>
      </c>
      <c r="L1037" s="72">
        <f t="shared" si="136"/>
        <v>0</v>
      </c>
      <c r="M1037" s="72">
        <f t="shared" si="136"/>
        <v>0</v>
      </c>
      <c r="N1037" s="72">
        <f t="shared" si="136"/>
        <v>0</v>
      </c>
      <c r="O1037" s="72">
        <f t="shared" si="136"/>
        <v>0</v>
      </c>
      <c r="P1037" s="72">
        <f t="shared" si="136"/>
        <v>0</v>
      </c>
      <c r="Q1037" s="72">
        <f t="shared" si="136"/>
        <v>0</v>
      </c>
      <c r="R1037" s="72">
        <f t="shared" si="136"/>
        <v>0</v>
      </c>
      <c r="S1037" s="114">
        <f t="shared" si="137"/>
        <v>0</v>
      </c>
      <c r="T1037" s="71"/>
    </row>
    <row r="1038" spans="1:20">
      <c r="A1038" s="30">
        <f t="shared" si="134"/>
        <v>2021975</v>
      </c>
      <c r="B1038" s="72">
        <v>97</v>
      </c>
      <c r="C1038" s="72" t="str">
        <f>VLOOKUP(B1038,mas!B:C,2,FALSE)</f>
        <v>京都市内事業所計</v>
      </c>
      <c r="D1038" s="72">
        <v>2021</v>
      </c>
      <c r="E1038" s="72">
        <v>5</v>
      </c>
      <c r="F1038" s="72" t="str">
        <f>VLOOKUP(E1038,mas!G:H,2,FALSE)</f>
        <v>液化石油ガス（LPG)</v>
      </c>
      <c r="G1038" s="72">
        <f t="shared" si="136"/>
        <v>0</v>
      </c>
      <c r="H1038" s="72">
        <f t="shared" si="136"/>
        <v>0</v>
      </c>
      <c r="I1038" s="72">
        <f t="shared" si="136"/>
        <v>0</v>
      </c>
      <c r="J1038" s="72">
        <f t="shared" si="136"/>
        <v>0</v>
      </c>
      <c r="K1038" s="72">
        <f t="shared" si="136"/>
        <v>0</v>
      </c>
      <c r="L1038" s="72">
        <f t="shared" si="136"/>
        <v>0</v>
      </c>
      <c r="M1038" s="72">
        <f t="shared" si="136"/>
        <v>0</v>
      </c>
      <c r="N1038" s="72">
        <f t="shared" si="136"/>
        <v>0</v>
      </c>
      <c r="O1038" s="72">
        <f t="shared" si="136"/>
        <v>0</v>
      </c>
      <c r="P1038" s="72">
        <f t="shared" si="136"/>
        <v>0</v>
      </c>
      <c r="Q1038" s="72">
        <f t="shared" si="136"/>
        <v>0</v>
      </c>
      <c r="R1038" s="72">
        <f t="shared" si="136"/>
        <v>0</v>
      </c>
      <c r="S1038" s="114">
        <f t="shared" si="137"/>
        <v>0</v>
      </c>
      <c r="T1038" s="71"/>
    </row>
    <row r="1039" spans="1:20">
      <c r="A1039" s="30">
        <f t="shared" si="134"/>
        <v>2021976</v>
      </c>
      <c r="B1039" s="72">
        <v>97</v>
      </c>
      <c r="C1039" s="72" t="str">
        <f>VLOOKUP(B1039,mas!B:C,2,FALSE)</f>
        <v>京都市内事業所計</v>
      </c>
      <c r="D1039" s="72">
        <v>2021</v>
      </c>
      <c r="E1039" s="72">
        <v>6</v>
      </c>
      <c r="F1039" s="72" t="str">
        <f>VLOOKUP(E1039,mas!G:H,2,FALSE)</f>
        <v>都市ガス（13A）</v>
      </c>
      <c r="G1039" s="72">
        <f>SUMIF($E$959:$E$1005,$E1039,G$959:G$1005)</f>
        <v>18.404399999999995</v>
      </c>
      <c r="H1039" s="72">
        <f t="shared" si="136"/>
        <v>16.714999999999996</v>
      </c>
      <c r="I1039" s="72">
        <f t="shared" si="136"/>
        <v>20.132999999999999</v>
      </c>
      <c r="J1039" s="72">
        <f t="shared" si="136"/>
        <v>25.552000000000003</v>
      </c>
      <c r="K1039" s="72">
        <f t="shared" si="136"/>
        <v>30.207000000000001</v>
      </c>
      <c r="L1039" s="72">
        <f t="shared" si="136"/>
        <v>28.236999999999998</v>
      </c>
      <c r="M1039" s="72">
        <f t="shared" si="136"/>
        <v>24.488000000000003</v>
      </c>
      <c r="N1039" s="72">
        <f t="shared" si="136"/>
        <v>20.414000000000001</v>
      </c>
      <c r="O1039" s="72">
        <f t="shared" si="136"/>
        <v>25.391000000000002</v>
      </c>
      <c r="P1039" s="72">
        <f t="shared" si="136"/>
        <v>31.076800000000002</v>
      </c>
      <c r="Q1039" s="72">
        <f t="shared" si="136"/>
        <v>33.248399999999997</v>
      </c>
      <c r="R1039" s="72">
        <f t="shared" si="136"/>
        <v>27.080199999999998</v>
      </c>
      <c r="S1039" s="114">
        <f t="shared" si="137"/>
        <v>300.94679999999994</v>
      </c>
      <c r="T1039" s="71"/>
    </row>
    <row r="1040" spans="1:20">
      <c r="A1040" s="30">
        <f t="shared" si="134"/>
        <v>2021977</v>
      </c>
      <c r="B1040" s="72">
        <v>97</v>
      </c>
      <c r="C1040" s="72" t="str">
        <f>VLOOKUP(B1040,mas!B:C,2,FALSE)</f>
        <v>京都市内事業所計</v>
      </c>
      <c r="D1040" s="72">
        <v>2021</v>
      </c>
      <c r="E1040" s="72">
        <v>7</v>
      </c>
      <c r="F1040" s="72" t="str">
        <f>VLOOKUP(E1040,mas!G:H,2,FALSE)</f>
        <v>電　力</v>
      </c>
      <c r="G1040" s="72">
        <f t="shared" si="136"/>
        <v>426.58500000000004</v>
      </c>
      <c r="H1040" s="72">
        <f t="shared" si="136"/>
        <v>414.2109999999999</v>
      </c>
      <c r="I1040" s="72">
        <f t="shared" si="136"/>
        <v>466.48400000000004</v>
      </c>
      <c r="J1040" s="72">
        <f t="shared" si="136"/>
        <v>581.27099999999996</v>
      </c>
      <c r="K1040" s="72">
        <f t="shared" si="136"/>
        <v>602.58100000000002</v>
      </c>
      <c r="L1040" s="72">
        <f t="shared" si="136"/>
        <v>507.17</v>
      </c>
      <c r="M1040" s="72">
        <f t="shared" si="136"/>
        <v>466.55799999999999</v>
      </c>
      <c r="N1040" s="72">
        <f t="shared" si="136"/>
        <v>466.44999999999993</v>
      </c>
      <c r="O1040" s="72">
        <f t="shared" si="136"/>
        <v>606.34999999999991</v>
      </c>
      <c r="P1040" s="72">
        <f t="shared" si="136"/>
        <v>718.85199999999998</v>
      </c>
      <c r="Q1040" s="72">
        <f t="shared" si="136"/>
        <v>642.72599999999977</v>
      </c>
      <c r="R1040" s="72">
        <f t="shared" si="136"/>
        <v>556.08800000000008</v>
      </c>
      <c r="S1040" s="114">
        <f t="shared" si="137"/>
        <v>6455.3259999999991</v>
      </c>
      <c r="T1040" s="71"/>
    </row>
    <row r="1041" spans="1:20">
      <c r="A1041" s="30">
        <f t="shared" si="134"/>
        <v>2021981</v>
      </c>
      <c r="B1041" s="72">
        <v>98</v>
      </c>
      <c r="C1041" s="72" t="str">
        <f>VLOOKUP(B1041,mas!B:C,2,FALSE)</f>
        <v>京都府内事業所計</v>
      </c>
      <c r="D1041" s="72">
        <v>2021</v>
      </c>
      <c r="E1041" s="72">
        <v>1</v>
      </c>
      <c r="F1041" s="72" t="str">
        <f>VLOOKUP(E1041,mas!G:H,2,FALSE)</f>
        <v>揮発油（ガソリン）</v>
      </c>
      <c r="G1041" s="72">
        <f>SUMIF($E$1006:$E$1033,$E1041,G$1006:G$1033)</f>
        <v>2.0047999999999999</v>
      </c>
      <c r="H1041" s="72">
        <f t="shared" ref="H1041:R1041" si="138">SUMIF($E$1006:$E$1033,$E1041,H$1006:H$1033)</f>
        <v>2.0271000000000003</v>
      </c>
      <c r="I1041" s="72">
        <f t="shared" si="138"/>
        <v>2.4871000000000003</v>
      </c>
      <c r="J1041" s="72">
        <f t="shared" si="138"/>
        <v>2.6856999999999998</v>
      </c>
      <c r="K1041" s="72">
        <f t="shared" si="138"/>
        <v>2.5762</v>
      </c>
      <c r="L1041" s="72">
        <f t="shared" si="138"/>
        <v>2.4315000000000002</v>
      </c>
      <c r="M1041" s="72">
        <f t="shared" si="138"/>
        <v>2.4114</v>
      </c>
      <c r="N1041" s="72">
        <f t="shared" si="138"/>
        <v>2.5679000000000003</v>
      </c>
      <c r="O1041" s="72">
        <f t="shared" si="138"/>
        <v>3.0690999999999997</v>
      </c>
      <c r="P1041" s="72">
        <f t="shared" si="138"/>
        <v>2.9621</v>
      </c>
      <c r="Q1041" s="72">
        <f t="shared" si="138"/>
        <v>3.0595000000000003</v>
      </c>
      <c r="R1041" s="72">
        <f t="shared" si="138"/>
        <v>2.6046999999999998</v>
      </c>
      <c r="S1041" s="114">
        <f t="shared" si="137"/>
        <v>30.8871</v>
      </c>
      <c r="T1041" s="71"/>
    </row>
    <row r="1042" spans="1:20">
      <c r="A1042" s="30">
        <f>D1042*1000+B1042*10+E1042</f>
        <v>2021982</v>
      </c>
      <c r="B1042" s="72">
        <v>98</v>
      </c>
      <c r="C1042" s="72" t="str">
        <f>VLOOKUP(B1042,mas!B:C,2,FALSE)</f>
        <v>京都府内事業所計</v>
      </c>
      <c r="D1042" s="72">
        <v>2021</v>
      </c>
      <c r="E1042" s="72">
        <v>2</v>
      </c>
      <c r="F1042" s="72" t="str">
        <f>VLOOKUP(E1042,mas!G:H,2,FALSE)</f>
        <v>灯　油</v>
      </c>
      <c r="G1042" s="72">
        <f t="shared" ref="G1042:R1047" si="139">SUMIF($E$1006:$E$1033,$E1042,G$1006:G$1033)</f>
        <v>0.38500000000000001</v>
      </c>
      <c r="H1042" s="72">
        <f t="shared" si="139"/>
        <v>0</v>
      </c>
      <c r="I1042" s="72">
        <f t="shared" si="139"/>
        <v>0.155</v>
      </c>
      <c r="J1042" s="72">
        <f t="shared" si="139"/>
        <v>0.95499999999999996</v>
      </c>
      <c r="K1042" s="72">
        <f t="shared" si="139"/>
        <v>0.77200000000000002</v>
      </c>
      <c r="L1042" s="72">
        <f t="shared" si="139"/>
        <v>0.42299999999999999</v>
      </c>
      <c r="M1042" s="72">
        <f t="shared" si="139"/>
        <v>0.41</v>
      </c>
      <c r="N1042" s="72">
        <f t="shared" si="139"/>
        <v>0.67500000000000004</v>
      </c>
      <c r="O1042" s="72">
        <f t="shared" si="139"/>
        <v>1.0760000000000001</v>
      </c>
      <c r="P1042" s="72">
        <f t="shared" si="139"/>
        <v>1.482</v>
      </c>
      <c r="Q1042" s="72">
        <f t="shared" si="139"/>
        <v>1.353</v>
      </c>
      <c r="R1042" s="72">
        <f t="shared" si="139"/>
        <v>0.95100000000000007</v>
      </c>
      <c r="S1042" s="114">
        <f t="shared" si="137"/>
        <v>8.6370000000000005</v>
      </c>
      <c r="T1042" s="71"/>
    </row>
    <row r="1043" spans="1:20">
      <c r="A1043" s="30">
        <f t="shared" si="134"/>
        <v>2021983</v>
      </c>
      <c r="B1043" s="72">
        <v>98</v>
      </c>
      <c r="C1043" s="72" t="str">
        <f>VLOOKUP(B1043,mas!B:C,2,FALSE)</f>
        <v>京都府内事業所計</v>
      </c>
      <c r="D1043" s="72">
        <v>2021</v>
      </c>
      <c r="E1043" s="72">
        <v>3</v>
      </c>
      <c r="F1043" s="72" t="str">
        <f>VLOOKUP(E1043,mas!G:H,2,FALSE)</f>
        <v>軽　油</v>
      </c>
      <c r="G1043" s="72">
        <f t="shared" si="139"/>
        <v>5.6099999999999997E-2</v>
      </c>
      <c r="H1043" s="72">
        <f t="shared" si="139"/>
        <v>3.3099999999999997E-2</v>
      </c>
      <c r="I1043" s="72">
        <f t="shared" si="139"/>
        <v>0.10139999999999999</v>
      </c>
      <c r="J1043" s="72">
        <f t="shared" si="139"/>
        <v>8.9499999999999996E-2</v>
      </c>
      <c r="K1043" s="72">
        <f t="shared" si="139"/>
        <v>0</v>
      </c>
      <c r="L1043" s="72">
        <f t="shared" si="139"/>
        <v>6.2600000000000003E-2</v>
      </c>
      <c r="M1043" s="72">
        <f t="shared" si="139"/>
        <v>3.1399999999999997E-2</v>
      </c>
      <c r="N1043" s="72">
        <f t="shared" si="139"/>
        <v>2.3E-2</v>
      </c>
      <c r="O1043" s="72">
        <f t="shared" si="139"/>
        <v>0</v>
      </c>
      <c r="P1043" s="72">
        <f t="shared" si="139"/>
        <v>2.7E-2</v>
      </c>
      <c r="Q1043" s="72">
        <f t="shared" si="139"/>
        <v>0</v>
      </c>
      <c r="R1043" s="72">
        <f t="shared" si="139"/>
        <v>5.7499999999999996E-2</v>
      </c>
      <c r="S1043" s="114">
        <f t="shared" si="137"/>
        <v>0.48160000000000003</v>
      </c>
      <c r="T1043" s="71"/>
    </row>
    <row r="1044" spans="1:20">
      <c r="A1044" s="30">
        <f t="shared" si="134"/>
        <v>2021984</v>
      </c>
      <c r="B1044" s="72">
        <v>98</v>
      </c>
      <c r="C1044" s="72" t="str">
        <f>VLOOKUP(B1044,mas!B:C,2,FALSE)</f>
        <v>京都府内事業所計</v>
      </c>
      <c r="D1044" s="72">
        <v>2021</v>
      </c>
      <c r="E1044" s="72">
        <v>4</v>
      </c>
      <c r="F1044" s="72" t="str">
        <f>VLOOKUP(E1044,mas!G:H,2,FALSE)</f>
        <v>Ａ重油</v>
      </c>
      <c r="G1044" s="72">
        <f t="shared" si="139"/>
        <v>0</v>
      </c>
      <c r="H1044" s="72">
        <f t="shared" si="139"/>
        <v>0</v>
      </c>
      <c r="I1044" s="72">
        <f t="shared" si="139"/>
        <v>0</v>
      </c>
      <c r="J1044" s="72">
        <f t="shared" si="139"/>
        <v>0</v>
      </c>
      <c r="K1044" s="72">
        <f t="shared" si="139"/>
        <v>0</v>
      </c>
      <c r="L1044" s="72">
        <f t="shared" si="139"/>
        <v>0</v>
      </c>
      <c r="M1044" s="72">
        <f t="shared" si="139"/>
        <v>0</v>
      </c>
      <c r="N1044" s="72">
        <f t="shared" si="139"/>
        <v>0</v>
      </c>
      <c r="O1044" s="72">
        <f t="shared" si="139"/>
        <v>0</v>
      </c>
      <c r="P1044" s="72">
        <f t="shared" si="139"/>
        <v>0</v>
      </c>
      <c r="Q1044" s="72">
        <f t="shared" si="139"/>
        <v>0</v>
      </c>
      <c r="R1044" s="72">
        <f t="shared" si="139"/>
        <v>0</v>
      </c>
      <c r="S1044" s="114">
        <f t="shared" si="137"/>
        <v>0</v>
      </c>
      <c r="T1044" s="71"/>
    </row>
    <row r="1045" spans="1:20">
      <c r="A1045" s="30">
        <f t="shared" si="134"/>
        <v>2021985</v>
      </c>
      <c r="B1045" s="72">
        <v>98</v>
      </c>
      <c r="C1045" s="72" t="str">
        <f>VLOOKUP(B1045,mas!B:C,2,FALSE)</f>
        <v>京都府内事業所計</v>
      </c>
      <c r="D1045" s="72">
        <v>2021</v>
      </c>
      <c r="E1045" s="72">
        <v>5</v>
      </c>
      <c r="F1045" s="72" t="str">
        <f>VLOOKUP(E1045,mas!G:H,2,FALSE)</f>
        <v>液化石油ガス（LPG)</v>
      </c>
      <c r="G1045" s="72">
        <f t="shared" si="139"/>
        <v>2.5365999999999995</v>
      </c>
      <c r="H1045" s="72">
        <f t="shared" si="139"/>
        <v>2.3243999999999998</v>
      </c>
      <c r="I1045" s="72">
        <f t="shared" si="139"/>
        <v>3.2232000000000003</v>
      </c>
      <c r="J1045" s="72">
        <f t="shared" si="139"/>
        <v>4.913199999999998</v>
      </c>
      <c r="K1045" s="72">
        <f t="shared" si="139"/>
        <v>5.1869999999999994</v>
      </c>
      <c r="L1045" s="72">
        <f t="shared" si="139"/>
        <v>4.5460000000000003</v>
      </c>
      <c r="M1045" s="72">
        <f t="shared" si="139"/>
        <v>3.8619999999999997</v>
      </c>
      <c r="N1045" s="72">
        <f t="shared" si="139"/>
        <v>1.9009999999999998</v>
      </c>
      <c r="O1045" s="72">
        <f t="shared" si="139"/>
        <v>1.3921999999999997</v>
      </c>
      <c r="P1045" s="72">
        <f t="shared" si="139"/>
        <v>1.4922</v>
      </c>
      <c r="Q1045" s="72">
        <f t="shared" si="139"/>
        <v>1.5195999999999998</v>
      </c>
      <c r="R1045" s="72">
        <f t="shared" si="139"/>
        <v>1.4377999999999997</v>
      </c>
      <c r="S1045" s="114">
        <f t="shared" si="137"/>
        <v>34.335199999999993</v>
      </c>
      <c r="T1045" s="71"/>
    </row>
    <row r="1046" spans="1:20">
      <c r="A1046" s="30">
        <f t="shared" si="134"/>
        <v>2021986</v>
      </c>
      <c r="B1046" s="72">
        <v>98</v>
      </c>
      <c r="C1046" s="72" t="str">
        <f>VLOOKUP(B1046,mas!B:C,2,FALSE)</f>
        <v>京都府内事業所計</v>
      </c>
      <c r="D1046" s="72">
        <v>2021</v>
      </c>
      <c r="E1046" s="72">
        <v>6</v>
      </c>
      <c r="F1046" s="72" t="str">
        <f>VLOOKUP(E1046,mas!G:H,2,FALSE)</f>
        <v>都市ガス（13A）</v>
      </c>
      <c r="G1046" s="72">
        <f t="shared" si="139"/>
        <v>0</v>
      </c>
      <c r="H1046" s="72">
        <f t="shared" si="139"/>
        <v>0</v>
      </c>
      <c r="I1046" s="72">
        <f t="shared" si="139"/>
        <v>0</v>
      </c>
      <c r="J1046" s="72">
        <f t="shared" si="139"/>
        <v>0</v>
      </c>
      <c r="K1046" s="72">
        <f t="shared" si="139"/>
        <v>0</v>
      </c>
      <c r="L1046" s="72">
        <f t="shared" si="139"/>
        <v>0</v>
      </c>
      <c r="M1046" s="72">
        <f t="shared" si="139"/>
        <v>0</v>
      </c>
      <c r="N1046" s="72">
        <f t="shared" si="139"/>
        <v>0</v>
      </c>
      <c r="O1046" s="72">
        <f t="shared" si="139"/>
        <v>0</v>
      </c>
      <c r="P1046" s="72">
        <f t="shared" si="139"/>
        <v>0</v>
      </c>
      <c r="Q1046" s="72">
        <f t="shared" si="139"/>
        <v>0</v>
      </c>
      <c r="R1046" s="72">
        <f t="shared" si="139"/>
        <v>0</v>
      </c>
      <c r="S1046" s="114">
        <f t="shared" si="137"/>
        <v>0</v>
      </c>
      <c r="T1046" s="71"/>
    </row>
    <row r="1047" spans="1:20">
      <c r="A1047" s="30">
        <f t="shared" si="134"/>
        <v>2021987</v>
      </c>
      <c r="B1047" s="72">
        <v>98</v>
      </c>
      <c r="C1047" s="72" t="str">
        <f>VLOOKUP(B1047,mas!B:C,2,FALSE)</f>
        <v>京都府内事業所計</v>
      </c>
      <c r="D1047" s="72">
        <v>2021</v>
      </c>
      <c r="E1047" s="72">
        <v>7</v>
      </c>
      <c r="F1047" s="72" t="str">
        <f>VLOOKUP(E1047,mas!G:H,2,FALSE)</f>
        <v>電　力</v>
      </c>
      <c r="G1047" s="72">
        <f t="shared" si="139"/>
        <v>67.581999999999994</v>
      </c>
      <c r="H1047" s="72">
        <f t="shared" si="139"/>
        <v>62.081999999999994</v>
      </c>
      <c r="I1047" s="72">
        <f t="shared" si="139"/>
        <v>66.939000000000007</v>
      </c>
      <c r="J1047" s="72">
        <f t="shared" si="139"/>
        <v>79.095999999999989</v>
      </c>
      <c r="K1047" s="72">
        <f t="shared" si="139"/>
        <v>78.828999999999994</v>
      </c>
      <c r="L1047" s="72">
        <f t="shared" si="139"/>
        <v>70.367000000000019</v>
      </c>
      <c r="M1047" s="72">
        <f t="shared" si="139"/>
        <v>68.960999999999999</v>
      </c>
      <c r="N1047" s="72">
        <f t="shared" si="139"/>
        <v>73.378</v>
      </c>
      <c r="O1047" s="72">
        <f t="shared" si="139"/>
        <v>108.995</v>
      </c>
      <c r="P1047" s="72">
        <f t="shared" si="139"/>
        <v>131.18199999999999</v>
      </c>
      <c r="Q1047" s="72">
        <f t="shared" si="139"/>
        <v>118.62</v>
      </c>
      <c r="R1047" s="72">
        <f t="shared" si="139"/>
        <v>95.248000000000019</v>
      </c>
      <c r="S1047" s="114">
        <f t="shared" si="137"/>
        <v>1021.2790000000001</v>
      </c>
      <c r="T1047" s="71"/>
    </row>
    <row r="1048" spans="1:20">
      <c r="A1048" s="30">
        <f t="shared" si="134"/>
        <v>2021991</v>
      </c>
      <c r="B1048" s="72">
        <v>99</v>
      </c>
      <c r="C1048" s="72" t="str">
        <f>VLOOKUP(B1048,mas!B:C,2,FALSE)</f>
        <v>京都保健会（市＋府）</v>
      </c>
      <c r="D1048" s="72">
        <v>2021</v>
      </c>
      <c r="E1048" s="72">
        <v>1</v>
      </c>
      <c r="F1048" s="72" t="str">
        <f>VLOOKUP(E1048,mas!G:H,2,FALSE)</f>
        <v>揮発油（ガソリン）</v>
      </c>
      <c r="G1048" s="72">
        <f>G1034+G1041</f>
        <v>4.4718</v>
      </c>
      <c r="H1048" s="72">
        <f t="shared" ref="H1048:R1048" si="140">H1034+H1041</f>
        <v>4.3639000000000001</v>
      </c>
      <c r="I1048" s="72">
        <f t="shared" si="140"/>
        <v>5.3270000000000008</v>
      </c>
      <c r="J1048" s="72">
        <f t="shared" si="140"/>
        <v>5.7022999999999993</v>
      </c>
      <c r="K1048" s="72">
        <f t="shared" si="140"/>
        <v>5.5301</v>
      </c>
      <c r="L1048" s="72">
        <f t="shared" si="140"/>
        <v>5.1913999999999998</v>
      </c>
      <c r="M1048" s="72">
        <f t="shared" si="140"/>
        <v>5.1467999999999998</v>
      </c>
      <c r="N1048" s="72">
        <f t="shared" si="140"/>
        <v>5.0245999999999995</v>
      </c>
      <c r="O1048" s="72">
        <f t="shared" si="140"/>
        <v>5.5395000000000003</v>
      </c>
      <c r="P1048" s="72">
        <f t="shared" si="140"/>
        <v>5.3711000000000002</v>
      </c>
      <c r="Q1048" s="72">
        <f t="shared" si="140"/>
        <v>5.3608000000000002</v>
      </c>
      <c r="R1048" s="72">
        <f t="shared" si="140"/>
        <v>5.1312999999999995</v>
      </c>
      <c r="S1048" s="114">
        <f t="shared" si="137"/>
        <v>62.160599999999988</v>
      </c>
      <c r="T1048" s="71"/>
    </row>
    <row r="1049" spans="1:20">
      <c r="A1049" s="30">
        <f t="shared" si="134"/>
        <v>2021992</v>
      </c>
      <c r="B1049" s="72">
        <v>99</v>
      </c>
      <c r="C1049" s="72" t="str">
        <f>VLOOKUP(B1049,mas!B:C,2,FALSE)</f>
        <v>京都保健会（市＋府）</v>
      </c>
      <c r="D1049" s="72">
        <v>2021</v>
      </c>
      <c r="E1049" s="72">
        <v>2</v>
      </c>
      <c r="F1049" s="72" t="str">
        <f>VLOOKUP(E1049,mas!G:H,2,FALSE)</f>
        <v>灯　油</v>
      </c>
      <c r="G1049" s="72">
        <f>G1035+G1042</f>
        <v>0.38500000000000001</v>
      </c>
      <c r="H1049" s="72">
        <f>H1035+H1042</f>
        <v>0</v>
      </c>
      <c r="I1049" s="72">
        <f t="shared" ref="I1049:R1049" si="141">I1035+I1042</f>
        <v>0.155</v>
      </c>
      <c r="J1049" s="72">
        <f t="shared" si="141"/>
        <v>0.95499999999999996</v>
      </c>
      <c r="K1049" s="72">
        <f t="shared" si="141"/>
        <v>0.77200000000000002</v>
      </c>
      <c r="L1049" s="72">
        <f t="shared" si="141"/>
        <v>0.42299999999999999</v>
      </c>
      <c r="M1049" s="72">
        <f t="shared" si="141"/>
        <v>0.41</v>
      </c>
      <c r="N1049" s="72">
        <f t="shared" si="141"/>
        <v>0.879</v>
      </c>
      <c r="O1049" s="72">
        <f t="shared" si="141"/>
        <v>1.4550000000000001</v>
      </c>
      <c r="P1049" s="72">
        <f t="shared" si="141"/>
        <v>1.9259999999999999</v>
      </c>
      <c r="Q1049" s="72">
        <f t="shared" si="141"/>
        <v>1.8959999999999999</v>
      </c>
      <c r="R1049" s="72">
        <f t="shared" si="141"/>
        <v>1.365</v>
      </c>
      <c r="S1049" s="114">
        <f t="shared" si="137"/>
        <v>10.621</v>
      </c>
      <c r="T1049" s="71"/>
    </row>
    <row r="1050" spans="1:20">
      <c r="A1050" s="30">
        <f t="shared" si="134"/>
        <v>2021993</v>
      </c>
      <c r="B1050" s="72">
        <v>99</v>
      </c>
      <c r="C1050" s="72" t="str">
        <f>VLOOKUP(B1050,mas!B:C,2,FALSE)</f>
        <v>京都保健会（市＋府）</v>
      </c>
      <c r="D1050" s="72">
        <v>2021</v>
      </c>
      <c r="E1050" s="72">
        <v>3</v>
      </c>
      <c r="F1050" s="72" t="str">
        <f>VLOOKUP(E1050,mas!G:H,2,FALSE)</f>
        <v>軽　油</v>
      </c>
      <c r="G1050" s="72">
        <f>G1036+G1043</f>
        <v>5.6099999999999997E-2</v>
      </c>
      <c r="H1050" s="72">
        <f t="shared" ref="H1050:R1050" si="142">H1036+H1043</f>
        <v>3.3099999999999997E-2</v>
      </c>
      <c r="I1050" s="72">
        <f t="shared" si="142"/>
        <v>0.10139999999999999</v>
      </c>
      <c r="J1050" s="72">
        <f t="shared" si="142"/>
        <v>8.9499999999999996E-2</v>
      </c>
      <c r="K1050" s="72">
        <f t="shared" si="142"/>
        <v>0</v>
      </c>
      <c r="L1050" s="72">
        <f t="shared" si="142"/>
        <v>6.2600000000000003E-2</v>
      </c>
      <c r="M1050" s="72">
        <f t="shared" si="142"/>
        <v>3.1399999999999997E-2</v>
      </c>
      <c r="N1050" s="72">
        <f t="shared" si="142"/>
        <v>2.3E-2</v>
      </c>
      <c r="O1050" s="72">
        <f t="shared" si="142"/>
        <v>0</v>
      </c>
      <c r="P1050" s="72">
        <f t="shared" si="142"/>
        <v>2.7E-2</v>
      </c>
      <c r="Q1050" s="72">
        <f t="shared" si="142"/>
        <v>0</v>
      </c>
      <c r="R1050" s="72">
        <f t="shared" si="142"/>
        <v>5.7499999999999996E-2</v>
      </c>
      <c r="S1050" s="114">
        <f t="shared" si="137"/>
        <v>0.48160000000000003</v>
      </c>
      <c r="T1050" s="71"/>
    </row>
    <row r="1051" spans="1:20">
      <c r="A1051" s="30">
        <f t="shared" si="134"/>
        <v>2021994</v>
      </c>
      <c r="B1051" s="72">
        <v>99</v>
      </c>
      <c r="C1051" s="72" t="str">
        <f>VLOOKUP(B1051,mas!B:C,2,FALSE)</f>
        <v>京都保健会（市＋府）</v>
      </c>
      <c r="D1051" s="72">
        <v>2021</v>
      </c>
      <c r="E1051" s="72">
        <v>4</v>
      </c>
      <c r="F1051" s="72" t="str">
        <f>VLOOKUP(E1051,mas!G:H,2,FALSE)</f>
        <v>Ａ重油</v>
      </c>
      <c r="G1051" s="72">
        <f t="shared" ref="G1051:R1054" si="143">G1037+G1044</f>
        <v>0</v>
      </c>
      <c r="H1051" s="72">
        <f t="shared" si="143"/>
        <v>0</v>
      </c>
      <c r="I1051" s="72">
        <f t="shared" si="143"/>
        <v>0</v>
      </c>
      <c r="J1051" s="72">
        <f t="shared" si="143"/>
        <v>0</v>
      </c>
      <c r="K1051" s="72">
        <f t="shared" si="143"/>
        <v>0</v>
      </c>
      <c r="L1051" s="72">
        <f t="shared" si="143"/>
        <v>0</v>
      </c>
      <c r="M1051" s="72">
        <f t="shared" si="143"/>
        <v>0</v>
      </c>
      <c r="N1051" s="72">
        <f t="shared" si="143"/>
        <v>0</v>
      </c>
      <c r="O1051" s="72">
        <f t="shared" si="143"/>
        <v>0</v>
      </c>
      <c r="P1051" s="72">
        <f t="shared" si="143"/>
        <v>0</v>
      </c>
      <c r="Q1051" s="72">
        <f t="shared" si="143"/>
        <v>0</v>
      </c>
      <c r="R1051" s="72">
        <f t="shared" si="143"/>
        <v>0</v>
      </c>
      <c r="S1051" s="114">
        <f t="shared" si="137"/>
        <v>0</v>
      </c>
      <c r="T1051" s="71"/>
    </row>
    <row r="1052" spans="1:20">
      <c r="A1052" s="30">
        <f t="shared" ref="A1052:A1115" si="144">D1052*1000+B1052*10+E1052</f>
        <v>2021995</v>
      </c>
      <c r="B1052" s="72">
        <v>99</v>
      </c>
      <c r="C1052" s="72" t="str">
        <f>VLOOKUP(B1052,mas!B:C,2,FALSE)</f>
        <v>京都保健会（市＋府）</v>
      </c>
      <c r="D1052" s="72">
        <v>2021</v>
      </c>
      <c r="E1052" s="72">
        <v>5</v>
      </c>
      <c r="F1052" s="72" t="str">
        <f>VLOOKUP(E1052,mas!G:H,2,FALSE)</f>
        <v>液化石油ガス（LPG)</v>
      </c>
      <c r="G1052" s="72">
        <f t="shared" si="143"/>
        <v>2.5365999999999995</v>
      </c>
      <c r="H1052" s="72">
        <f t="shared" si="143"/>
        <v>2.3243999999999998</v>
      </c>
      <c r="I1052" s="72">
        <f t="shared" si="143"/>
        <v>3.2232000000000003</v>
      </c>
      <c r="J1052" s="72">
        <f t="shared" si="143"/>
        <v>4.913199999999998</v>
      </c>
      <c r="K1052" s="72">
        <f t="shared" si="143"/>
        <v>5.1869999999999994</v>
      </c>
      <c r="L1052" s="72">
        <f t="shared" si="143"/>
        <v>4.5460000000000003</v>
      </c>
      <c r="M1052" s="72">
        <f t="shared" si="143"/>
        <v>3.8619999999999997</v>
      </c>
      <c r="N1052" s="72">
        <f t="shared" si="143"/>
        <v>1.9009999999999998</v>
      </c>
      <c r="O1052" s="72">
        <f t="shared" si="143"/>
        <v>1.3921999999999997</v>
      </c>
      <c r="P1052" s="72">
        <f t="shared" si="143"/>
        <v>1.4922</v>
      </c>
      <c r="Q1052" s="72">
        <f t="shared" si="143"/>
        <v>1.5195999999999998</v>
      </c>
      <c r="R1052" s="72">
        <f t="shared" si="143"/>
        <v>1.4377999999999997</v>
      </c>
      <c r="S1052" s="114">
        <f t="shared" si="137"/>
        <v>34.335199999999993</v>
      </c>
      <c r="T1052" s="71"/>
    </row>
    <row r="1053" spans="1:20">
      <c r="A1053" s="30">
        <f t="shared" si="144"/>
        <v>2021996</v>
      </c>
      <c r="B1053" s="72">
        <v>99</v>
      </c>
      <c r="C1053" s="72" t="str">
        <f>VLOOKUP(B1053,mas!B:C,2,FALSE)</f>
        <v>京都保健会（市＋府）</v>
      </c>
      <c r="D1053" s="72">
        <v>2021</v>
      </c>
      <c r="E1053" s="72">
        <v>6</v>
      </c>
      <c r="F1053" s="72" t="str">
        <f>VLOOKUP(E1053,mas!G:H,2,FALSE)</f>
        <v>都市ガス（13A）</v>
      </c>
      <c r="G1053" s="72">
        <f t="shared" si="143"/>
        <v>18.404399999999995</v>
      </c>
      <c r="H1053" s="72">
        <f t="shared" si="143"/>
        <v>16.714999999999996</v>
      </c>
      <c r="I1053" s="72">
        <f t="shared" si="143"/>
        <v>20.132999999999999</v>
      </c>
      <c r="J1053" s="72">
        <f t="shared" si="143"/>
        <v>25.552000000000003</v>
      </c>
      <c r="K1053" s="72">
        <f t="shared" si="143"/>
        <v>30.207000000000001</v>
      </c>
      <c r="L1053" s="72">
        <f t="shared" si="143"/>
        <v>28.236999999999998</v>
      </c>
      <c r="M1053" s="72">
        <f t="shared" si="143"/>
        <v>24.488000000000003</v>
      </c>
      <c r="N1053" s="72">
        <f t="shared" si="143"/>
        <v>20.414000000000001</v>
      </c>
      <c r="O1053" s="72">
        <f t="shared" si="143"/>
        <v>25.391000000000002</v>
      </c>
      <c r="P1053" s="72">
        <f t="shared" si="143"/>
        <v>31.076800000000002</v>
      </c>
      <c r="Q1053" s="72">
        <f t="shared" si="143"/>
        <v>33.248399999999997</v>
      </c>
      <c r="R1053" s="72">
        <f t="shared" si="143"/>
        <v>27.080199999999998</v>
      </c>
      <c r="S1053" s="114">
        <f>SUM(G1053:R1053)</f>
        <v>300.94679999999994</v>
      </c>
      <c r="T1053" s="71"/>
    </row>
    <row r="1054" spans="1:20">
      <c r="A1054" s="30">
        <f t="shared" si="144"/>
        <v>2021997</v>
      </c>
      <c r="B1054" s="72">
        <v>99</v>
      </c>
      <c r="C1054" s="72" t="str">
        <f>VLOOKUP(B1054,mas!B:C,2,FALSE)</f>
        <v>京都保健会（市＋府）</v>
      </c>
      <c r="D1054" s="72">
        <v>2021</v>
      </c>
      <c r="E1054" s="72">
        <v>7</v>
      </c>
      <c r="F1054" s="72" t="str">
        <f>VLOOKUP(E1054,mas!G:H,2,FALSE)</f>
        <v>電　力</v>
      </c>
      <c r="G1054" s="72">
        <f>G1040+G1047</f>
        <v>494.16700000000003</v>
      </c>
      <c r="H1054" s="72">
        <f t="shared" si="143"/>
        <v>476.29299999999989</v>
      </c>
      <c r="I1054" s="72">
        <f t="shared" si="143"/>
        <v>533.423</v>
      </c>
      <c r="J1054" s="72">
        <f t="shared" si="143"/>
        <v>660.36699999999996</v>
      </c>
      <c r="K1054" s="72">
        <f t="shared" si="143"/>
        <v>681.41</v>
      </c>
      <c r="L1054" s="72">
        <f t="shared" si="143"/>
        <v>577.53700000000003</v>
      </c>
      <c r="M1054" s="72">
        <f t="shared" si="143"/>
        <v>535.51900000000001</v>
      </c>
      <c r="N1054" s="72">
        <f t="shared" si="143"/>
        <v>539.82799999999997</v>
      </c>
      <c r="O1054" s="72">
        <f t="shared" si="143"/>
        <v>715.34499999999991</v>
      </c>
      <c r="P1054" s="72">
        <f t="shared" si="143"/>
        <v>850.03399999999999</v>
      </c>
      <c r="Q1054" s="72">
        <f t="shared" si="143"/>
        <v>761.34599999999978</v>
      </c>
      <c r="R1054" s="72">
        <f t="shared" si="143"/>
        <v>651.33600000000013</v>
      </c>
      <c r="S1054" s="114">
        <f>SUM(G1054:R1054)</f>
        <v>7476.6049999999996</v>
      </c>
      <c r="T1054" s="71"/>
    </row>
    <row r="1055" spans="1:20">
      <c r="A1055" s="30">
        <f t="shared" si="144"/>
        <v>2022017</v>
      </c>
      <c r="B1055" s="30">
        <v>1</v>
      </c>
      <c r="C1055" s="30" t="str">
        <f>VLOOKUP(B1055,mas!B:C,2,FALSE)</f>
        <v>保健会事務局</v>
      </c>
      <c r="D1055" s="30">
        <v>2022</v>
      </c>
      <c r="E1055" s="30">
        <v>7</v>
      </c>
      <c r="F1055" s="30" t="str">
        <f>VLOOKUP(E1055,mas!G:H,2,FALSE)</f>
        <v>電　力</v>
      </c>
      <c r="G1055" s="30">
        <v>1.218</v>
      </c>
      <c r="H1055" s="30">
        <v>1.3280000000000001</v>
      </c>
      <c r="I1055" s="30">
        <v>2.02</v>
      </c>
      <c r="J1055" s="30">
        <v>2.8260000000000001</v>
      </c>
      <c r="K1055" s="30">
        <v>2.3319999999999999</v>
      </c>
      <c r="L1055" s="30">
        <v>2.028</v>
      </c>
      <c r="M1055" s="30">
        <v>1.399</v>
      </c>
      <c r="N1055" s="30">
        <v>2.04</v>
      </c>
      <c r="O1055" s="30">
        <v>3.9329999999999998</v>
      </c>
      <c r="P1055" s="30">
        <v>4.0789999999999997</v>
      </c>
      <c r="Q1055" s="30">
        <v>3.6520000000000001</v>
      </c>
      <c r="R1055" s="30">
        <v>2.3199999999999998</v>
      </c>
      <c r="S1055" s="114">
        <v>29.175000000000001</v>
      </c>
      <c r="T1055" s="71"/>
    </row>
    <row r="1056" spans="1:20">
      <c r="A1056" s="30">
        <f t="shared" si="144"/>
        <v>2022026</v>
      </c>
      <c r="B1056" s="30">
        <v>2</v>
      </c>
      <c r="C1056" s="30" t="str">
        <f>VLOOKUP(B1056,mas!B:C,2,FALSE)</f>
        <v>近畿高等看護専門学校</v>
      </c>
      <c r="D1056" s="30">
        <v>2022</v>
      </c>
      <c r="E1056" s="30">
        <v>6</v>
      </c>
      <c r="F1056" s="30" t="str">
        <f>VLOOKUP(E1056,mas!G:H,2,FALSE)</f>
        <v>都市ガス（13A）</v>
      </c>
      <c r="G1056" s="30">
        <v>0.29599999999999999</v>
      </c>
      <c r="H1056" s="30">
        <v>5.6000000000000001E-2</v>
      </c>
      <c r="I1056" s="30">
        <v>0.58099999999999996</v>
      </c>
      <c r="J1056" s="30">
        <v>1.3859999999999999</v>
      </c>
      <c r="K1056" s="30">
        <v>1.32</v>
      </c>
      <c r="L1056" s="30">
        <v>1.1160000000000001</v>
      </c>
      <c r="M1056" s="30">
        <v>0.29499999999999998</v>
      </c>
      <c r="N1056" s="30">
        <v>0.26900000000000002</v>
      </c>
      <c r="O1056" s="30">
        <v>0.84499999999999997</v>
      </c>
      <c r="P1056" s="30">
        <v>1.0029999999999999</v>
      </c>
      <c r="Q1056" s="30">
        <v>1.127</v>
      </c>
      <c r="R1056" s="30">
        <v>0.56499999999999995</v>
      </c>
      <c r="S1056" s="114">
        <v>8.859</v>
      </c>
      <c r="T1056" s="71"/>
    </row>
    <row r="1057" spans="1:20">
      <c r="A1057" s="30">
        <f t="shared" si="144"/>
        <v>2022027</v>
      </c>
      <c r="B1057" s="30">
        <v>2</v>
      </c>
      <c r="C1057" s="30" t="str">
        <f>VLOOKUP(B1057,mas!B:C,2,FALSE)</f>
        <v>近畿高等看護専門学校</v>
      </c>
      <c r="D1057" s="30">
        <v>2022</v>
      </c>
      <c r="E1057" s="30">
        <v>7</v>
      </c>
      <c r="F1057" s="30" t="str">
        <f>VLOOKUP(E1057,mas!G:H,2,FALSE)</f>
        <v>電　力</v>
      </c>
      <c r="G1057" s="30">
        <v>3.3839999999999999</v>
      </c>
      <c r="H1057" s="30">
        <v>3.6509999999999998</v>
      </c>
      <c r="I1057" s="30">
        <v>4.1689999999999996</v>
      </c>
      <c r="J1057" s="30">
        <v>4.6520000000000001</v>
      </c>
      <c r="K1057" s="30">
        <v>4.8760000000000003</v>
      </c>
      <c r="L1057" s="30">
        <v>4.6790000000000003</v>
      </c>
      <c r="M1057" s="30">
        <v>4.2539999999999996</v>
      </c>
      <c r="N1057" s="30">
        <v>4.0460000000000003</v>
      </c>
      <c r="O1057" s="30">
        <v>4.6970000000000001</v>
      </c>
      <c r="P1057" s="30">
        <v>4.7380000000000004</v>
      </c>
      <c r="Q1057" s="30">
        <v>4.2009999999999996</v>
      </c>
      <c r="R1057" s="30">
        <v>3.5579999999999998</v>
      </c>
      <c r="S1057" s="114">
        <v>50.905000000000001</v>
      </c>
      <c r="T1057" s="71"/>
    </row>
    <row r="1058" spans="1:20">
      <c r="A1058" s="30">
        <f t="shared" si="144"/>
        <v>2022116</v>
      </c>
      <c r="B1058" s="30">
        <v>11</v>
      </c>
      <c r="C1058" s="30" t="str">
        <f>VLOOKUP(B1058,mas!B:C,2,FALSE)</f>
        <v>京都民医連中央病院</v>
      </c>
      <c r="D1058" s="30">
        <v>2022</v>
      </c>
      <c r="E1058" s="30">
        <v>6</v>
      </c>
      <c r="F1058" s="30" t="str">
        <f>VLOOKUP(E1058,mas!G:H,2,FALSE)</f>
        <v>都市ガス（13A）</v>
      </c>
      <c r="G1058" s="30">
        <v>8.5350000000000001</v>
      </c>
      <c r="H1058" s="30">
        <v>8.3829999999999991</v>
      </c>
      <c r="I1058" s="30">
        <v>8.6029999999999998</v>
      </c>
      <c r="J1058" s="30">
        <v>9.1489999999999991</v>
      </c>
      <c r="K1058" s="30">
        <v>8.0950000000000006</v>
      </c>
      <c r="L1058" s="30">
        <v>8.9130000000000003</v>
      </c>
      <c r="M1058" s="30">
        <v>8.9949999999999992</v>
      </c>
      <c r="N1058" s="30">
        <v>9.798</v>
      </c>
      <c r="O1058" s="30">
        <v>9.4209999999999994</v>
      </c>
      <c r="P1058" s="30">
        <v>10.130000000000001</v>
      </c>
      <c r="Q1058" s="30">
        <v>9.9540000000000006</v>
      </c>
      <c r="R1058" s="30">
        <v>7.8460000000000001</v>
      </c>
      <c r="S1058" s="114">
        <v>107.822</v>
      </c>
      <c r="T1058" s="71"/>
    </row>
    <row r="1059" spans="1:20">
      <c r="A1059" s="30">
        <f t="shared" si="144"/>
        <v>2022117</v>
      </c>
      <c r="B1059" s="30">
        <v>11</v>
      </c>
      <c r="C1059" s="30" t="str">
        <f>VLOOKUP(B1059,mas!B:C,2,FALSE)</f>
        <v>京都民医連中央病院</v>
      </c>
      <c r="D1059" s="30">
        <v>2022</v>
      </c>
      <c r="E1059" s="30">
        <v>7</v>
      </c>
      <c r="F1059" s="30" t="str">
        <f>VLOOKUP(E1059,mas!G:H,2,FALSE)</f>
        <v>電　力</v>
      </c>
      <c r="G1059" s="30">
        <v>327.38099999999997</v>
      </c>
      <c r="H1059" s="30">
        <v>328.28</v>
      </c>
      <c r="I1059" s="30">
        <v>396.18700000000001</v>
      </c>
      <c r="J1059" s="30">
        <v>502.64800000000002</v>
      </c>
      <c r="K1059" s="30">
        <v>524.70899999999995</v>
      </c>
      <c r="L1059" s="30">
        <v>428.35</v>
      </c>
      <c r="M1059" s="30">
        <v>340.96699999999998</v>
      </c>
      <c r="N1059" s="30">
        <v>343.37900000000002</v>
      </c>
      <c r="O1059" s="30">
        <v>497.12299999999999</v>
      </c>
      <c r="P1059" s="30">
        <v>538.39400000000001</v>
      </c>
      <c r="Q1059" s="30">
        <v>472.32400000000001</v>
      </c>
      <c r="R1059" s="30">
        <v>377.3</v>
      </c>
      <c r="S1059" s="114">
        <v>5077.0419999999995</v>
      </c>
      <c r="T1059" s="71"/>
    </row>
    <row r="1060" spans="1:20">
      <c r="A1060" s="30">
        <f t="shared" si="144"/>
        <v>2022141</v>
      </c>
      <c r="B1060" s="30">
        <v>14</v>
      </c>
      <c r="C1060" s="30" t="str">
        <f>VLOOKUP(B1060,mas!B:C,2,FALSE)</f>
        <v>春日診療所</v>
      </c>
      <c r="D1060" s="30">
        <v>2022</v>
      </c>
      <c r="E1060" s="30">
        <v>1</v>
      </c>
      <c r="F1060" s="30" t="str">
        <f>VLOOKUP(E1060,mas!G:H,2,FALSE)</f>
        <v>揮発油（ガソリン）</v>
      </c>
      <c r="G1060" s="30">
        <v>4.5999999999999999E-2</v>
      </c>
      <c r="H1060" s="30">
        <v>3.2000000000000001E-2</v>
      </c>
      <c r="I1060" s="30">
        <v>5.3999999999999999E-2</v>
      </c>
      <c r="J1060" s="30">
        <v>7.1999999999999995E-2</v>
      </c>
      <c r="K1060" s="30">
        <v>5.5E-2</v>
      </c>
      <c r="L1060" s="30">
        <v>5.3999999999999999E-2</v>
      </c>
      <c r="M1060" s="30">
        <v>3.6999999999999998E-2</v>
      </c>
      <c r="N1060" s="30">
        <v>5.3999999999999999E-2</v>
      </c>
      <c r="O1060" s="30">
        <v>5.5E-2</v>
      </c>
      <c r="P1060" s="30">
        <v>0.03</v>
      </c>
      <c r="Q1060" s="30">
        <v>5.5E-2</v>
      </c>
      <c r="R1060" s="30">
        <v>5.5E-2</v>
      </c>
      <c r="S1060" s="114">
        <v>0.59899999999999998</v>
      </c>
      <c r="T1060" s="71"/>
    </row>
    <row r="1061" spans="1:20">
      <c r="A1061" s="30">
        <f t="shared" si="144"/>
        <v>2022146</v>
      </c>
      <c r="B1061" s="30">
        <v>14</v>
      </c>
      <c r="C1061" s="30" t="str">
        <f>VLOOKUP(B1061,mas!B:C,2,FALSE)</f>
        <v>春日診療所</v>
      </c>
      <c r="D1061" s="30">
        <v>2022</v>
      </c>
      <c r="E1061" s="30">
        <v>6</v>
      </c>
      <c r="F1061" s="30" t="str">
        <f>VLOOKUP(E1061,mas!G:H,2,FALSE)</f>
        <v>都市ガス（13A）</v>
      </c>
      <c r="G1061" s="30">
        <v>0.129</v>
      </c>
      <c r="H1061" s="30">
        <v>0.3</v>
      </c>
      <c r="I1061" s="30">
        <v>1.054</v>
      </c>
      <c r="J1061" s="30">
        <v>1.524</v>
      </c>
      <c r="K1061" s="30">
        <v>1.351</v>
      </c>
      <c r="L1061" s="30">
        <v>0.75</v>
      </c>
      <c r="M1061" s="30">
        <v>0.222</v>
      </c>
      <c r="N1061" s="30">
        <v>0.67300000000000004</v>
      </c>
      <c r="O1061" s="30">
        <v>1.5169999999999999</v>
      </c>
      <c r="P1061" s="30">
        <v>1.29</v>
      </c>
      <c r="Q1061" s="30">
        <v>1.3580000000000001</v>
      </c>
      <c r="R1061" s="30">
        <v>0.60599999999999998</v>
      </c>
      <c r="S1061" s="114">
        <v>10.773999999999999</v>
      </c>
      <c r="T1061" s="71"/>
    </row>
    <row r="1062" spans="1:20">
      <c r="A1062" s="30">
        <f t="shared" si="144"/>
        <v>2022147</v>
      </c>
      <c r="B1062" s="30">
        <v>14</v>
      </c>
      <c r="C1062" s="30" t="str">
        <f>VLOOKUP(B1062,mas!B:C,2,FALSE)</f>
        <v>春日診療所</v>
      </c>
      <c r="D1062" s="30">
        <v>2022</v>
      </c>
      <c r="E1062" s="30">
        <v>7</v>
      </c>
      <c r="F1062" s="30" t="str">
        <f>VLOOKUP(E1062,mas!G:H,2,FALSE)</f>
        <v>電　力</v>
      </c>
      <c r="G1062" s="30">
        <v>0.48599999999999999</v>
      </c>
      <c r="H1062" s="30">
        <v>0.437</v>
      </c>
      <c r="I1062" s="30">
        <v>0.45200000000000001</v>
      </c>
      <c r="J1062" s="30">
        <v>0.48499999999999999</v>
      </c>
      <c r="K1062" s="30">
        <v>0.46300000000000002</v>
      </c>
      <c r="L1062" s="30">
        <v>0.42599999999999999</v>
      </c>
      <c r="M1062" s="30">
        <v>0.41599999999999998</v>
      </c>
      <c r="N1062" s="30">
        <v>0.432</v>
      </c>
      <c r="O1062" s="30">
        <v>0.48699999999999999</v>
      </c>
      <c r="P1062" s="30">
        <v>0.504</v>
      </c>
      <c r="Q1062" s="30">
        <v>0.443</v>
      </c>
      <c r="R1062" s="30">
        <v>0.442</v>
      </c>
      <c r="S1062" s="114">
        <v>4.9870000000000001</v>
      </c>
      <c r="T1062" s="71"/>
    </row>
    <row r="1063" spans="1:20">
      <c r="A1063" s="30">
        <f t="shared" si="144"/>
        <v>2022181</v>
      </c>
      <c r="B1063" s="30">
        <v>18</v>
      </c>
      <c r="C1063" s="30" t="str">
        <f>VLOOKUP(B1063,mas!B:C,2,FALSE)</f>
        <v>京都民医連太子道診療所</v>
      </c>
      <c r="D1063" s="30">
        <v>2022</v>
      </c>
      <c r="E1063" s="30">
        <v>1</v>
      </c>
      <c r="F1063" s="30" t="str">
        <f>VLOOKUP(E1063,mas!G:H,2,FALSE)</f>
        <v>揮発油（ガソリン）</v>
      </c>
      <c r="G1063" s="30">
        <v>0.63</v>
      </c>
      <c r="H1063" s="30">
        <v>0.68100000000000005</v>
      </c>
      <c r="I1063" s="30">
        <v>0.86599999999999999</v>
      </c>
      <c r="J1063" s="30">
        <v>0.88600000000000001</v>
      </c>
      <c r="K1063" s="30">
        <v>0.85</v>
      </c>
      <c r="L1063" s="30">
        <v>0.83099999999999996</v>
      </c>
      <c r="M1063" s="30">
        <v>0.65600000000000003</v>
      </c>
      <c r="N1063" s="30">
        <v>0.65200000000000002</v>
      </c>
      <c r="O1063" s="30">
        <v>0.70599999999999996</v>
      </c>
      <c r="P1063" s="30">
        <v>0.621</v>
      </c>
      <c r="Q1063" s="30">
        <v>0.64100000000000001</v>
      </c>
      <c r="R1063" s="30">
        <v>0.373</v>
      </c>
      <c r="S1063" s="114">
        <v>8.3930000000000007</v>
      </c>
      <c r="T1063" s="71"/>
    </row>
    <row r="1064" spans="1:20">
      <c r="A1064" s="30">
        <f t="shared" si="144"/>
        <v>2022183</v>
      </c>
      <c r="B1064" s="30">
        <v>18</v>
      </c>
      <c r="C1064" s="30" t="str">
        <f>VLOOKUP(B1064,mas!B:C,2,FALSE)</f>
        <v>京都民医連太子道診療所</v>
      </c>
      <c r="D1064" s="30">
        <v>2022</v>
      </c>
      <c r="E1064" s="30">
        <v>3</v>
      </c>
      <c r="F1064" s="30" t="str">
        <f>VLOOKUP(E1064,mas!G:H,2,FALSE)</f>
        <v>軽　油</v>
      </c>
      <c r="R1064" s="30">
        <v>0.18099999999999999</v>
      </c>
      <c r="S1064" s="114">
        <v>0.18099999999999999</v>
      </c>
      <c r="T1064" s="71"/>
    </row>
    <row r="1065" spans="1:20">
      <c r="A1065" s="30">
        <f t="shared" si="144"/>
        <v>2022186</v>
      </c>
      <c r="B1065" s="30">
        <v>18</v>
      </c>
      <c r="C1065" s="30" t="str">
        <f>VLOOKUP(B1065,mas!B:C,2,FALSE)</f>
        <v>京都民医連太子道診療所</v>
      </c>
      <c r="D1065" s="30">
        <v>2022</v>
      </c>
      <c r="E1065" s="30">
        <v>6</v>
      </c>
      <c r="F1065" s="30" t="str">
        <f>VLOOKUP(E1065,mas!G:H,2,FALSE)</f>
        <v>都市ガス（13A）</v>
      </c>
      <c r="G1065" s="30">
        <v>1.724</v>
      </c>
      <c r="H1065" s="30">
        <v>1.0609999999999999</v>
      </c>
      <c r="I1065" s="30">
        <v>2.7690000000000001</v>
      </c>
      <c r="J1065" s="30">
        <v>6.5229999999999997</v>
      </c>
      <c r="K1065" s="30">
        <v>7.4379999999999997</v>
      </c>
      <c r="L1065" s="30">
        <v>6.1929999999999996</v>
      </c>
      <c r="M1065" s="30">
        <v>2.3650000000000002</v>
      </c>
      <c r="N1065" s="30">
        <v>1.349</v>
      </c>
      <c r="O1065" s="30">
        <v>3.6339999999999999</v>
      </c>
      <c r="P1065" s="30">
        <v>4.6319999999999997</v>
      </c>
      <c r="Q1065" s="30">
        <v>5.8129999999999997</v>
      </c>
      <c r="R1065" s="30">
        <v>3.1190000000000002</v>
      </c>
      <c r="S1065" s="114">
        <v>46.62</v>
      </c>
      <c r="T1065" s="71"/>
    </row>
    <row r="1066" spans="1:20">
      <c r="A1066" s="30">
        <f t="shared" si="144"/>
        <v>2022187</v>
      </c>
      <c r="B1066" s="30">
        <v>18</v>
      </c>
      <c r="C1066" s="30" t="str">
        <f>VLOOKUP(B1066,mas!B:C,2,FALSE)</f>
        <v>京都民医連太子道診療所</v>
      </c>
      <c r="D1066" s="30">
        <v>2022</v>
      </c>
      <c r="E1066" s="30">
        <v>7</v>
      </c>
      <c r="F1066" s="30" t="str">
        <f>VLOOKUP(E1066,mas!G:H,2,FALSE)</f>
        <v>電　力</v>
      </c>
      <c r="G1066" s="30">
        <v>18.059999999999999</v>
      </c>
      <c r="H1066" s="30">
        <v>18.657</v>
      </c>
      <c r="I1066" s="30">
        <v>21.869</v>
      </c>
      <c r="J1066" s="30">
        <v>25.091000000000001</v>
      </c>
      <c r="K1066" s="30">
        <v>8.641</v>
      </c>
      <c r="L1066" s="30">
        <v>24.097999999999999</v>
      </c>
      <c r="M1066" s="30">
        <v>20.065000000000001</v>
      </c>
      <c r="N1066" s="30">
        <v>18.198</v>
      </c>
      <c r="O1066" s="30">
        <v>19.443000000000001</v>
      </c>
      <c r="P1066" s="30">
        <v>20.677</v>
      </c>
      <c r="Q1066" s="30">
        <v>24.064</v>
      </c>
      <c r="R1066" s="30">
        <v>20.138000000000002</v>
      </c>
      <c r="S1066" s="114">
        <v>239.001</v>
      </c>
      <c r="T1066" s="71"/>
    </row>
    <row r="1067" spans="1:20">
      <c r="A1067" s="30">
        <f t="shared" si="144"/>
        <v>2022196</v>
      </c>
      <c r="B1067" s="30">
        <v>19</v>
      </c>
      <c r="C1067" s="30" t="str">
        <f>VLOOKUP(B1067,mas!B:C,2,FALSE)</f>
        <v>かどの三条こども診療所</v>
      </c>
      <c r="D1067" s="30">
        <v>2022</v>
      </c>
      <c r="E1067" s="30">
        <v>6</v>
      </c>
      <c r="F1067" s="30" t="str">
        <f>VLOOKUP(E1067,mas!G:H,2,FALSE)</f>
        <v>都市ガス（13A）</v>
      </c>
      <c r="G1067" s="30">
        <v>1E-3</v>
      </c>
      <c r="H1067" s="30">
        <v>1E-3</v>
      </c>
      <c r="I1067" s="30">
        <v>1E-3</v>
      </c>
      <c r="J1067" s="30">
        <v>1E-3</v>
      </c>
      <c r="K1067" s="30">
        <v>1E-3</v>
      </c>
      <c r="L1067" s="30">
        <v>0</v>
      </c>
      <c r="M1067" s="30">
        <v>0</v>
      </c>
      <c r="N1067" s="30">
        <v>0</v>
      </c>
      <c r="O1067" s="30">
        <v>1E-3</v>
      </c>
      <c r="P1067" s="30">
        <v>1E-3</v>
      </c>
      <c r="Q1067" s="30">
        <v>1E-3</v>
      </c>
      <c r="R1067" s="30">
        <v>1E-3</v>
      </c>
      <c r="S1067" s="114">
        <v>8.9999999999999993E-3</v>
      </c>
      <c r="T1067" s="71"/>
    </row>
    <row r="1068" spans="1:20">
      <c r="A1068" s="30">
        <f t="shared" si="144"/>
        <v>2022197</v>
      </c>
      <c r="B1068" s="30">
        <v>19</v>
      </c>
      <c r="C1068" s="30" t="str">
        <f>VLOOKUP(B1068,mas!B:C,2,FALSE)</f>
        <v>かどの三条こども診療所</v>
      </c>
      <c r="D1068" s="30">
        <v>2022</v>
      </c>
      <c r="E1068" s="30">
        <v>7</v>
      </c>
      <c r="F1068" s="30" t="str">
        <f>VLOOKUP(E1068,mas!G:H,2,FALSE)</f>
        <v>電　力</v>
      </c>
      <c r="G1068" s="30">
        <v>2.6960000000000002</v>
      </c>
      <c r="H1068" s="30">
        <v>1.698</v>
      </c>
      <c r="I1068" s="30">
        <v>1.613</v>
      </c>
      <c r="J1068" s="30">
        <v>3.137</v>
      </c>
      <c r="K1068" s="30">
        <v>4.5789999999999997</v>
      </c>
      <c r="L1068" s="30">
        <v>5.15</v>
      </c>
      <c r="M1068" s="30">
        <v>2.81</v>
      </c>
      <c r="N1068" s="30">
        <v>2.02</v>
      </c>
      <c r="O1068" s="30">
        <v>2.4700000000000002</v>
      </c>
      <c r="P1068" s="30">
        <v>3.84</v>
      </c>
      <c r="Q1068" s="30">
        <v>3.97</v>
      </c>
      <c r="R1068" s="30">
        <v>3.7</v>
      </c>
      <c r="S1068" s="114">
        <v>37.683</v>
      </c>
      <c r="T1068" s="71"/>
    </row>
    <row r="1069" spans="1:20">
      <c r="A1069" s="30">
        <f t="shared" si="144"/>
        <v>2022201</v>
      </c>
      <c r="B1069" s="30">
        <v>20</v>
      </c>
      <c r="C1069" s="30" t="str">
        <f>VLOOKUP(B1069,mas!B:C,2,FALSE)</f>
        <v>総合ケアＳＴ太秦安井</v>
      </c>
      <c r="D1069" s="30">
        <v>2022</v>
      </c>
      <c r="E1069" s="30">
        <v>1</v>
      </c>
      <c r="F1069" s="30" t="str">
        <f>VLOOKUP(E1069,mas!G:H,2,FALSE)</f>
        <v>揮発油（ガソリン）</v>
      </c>
      <c r="G1069" s="30">
        <v>6.4000000000000001E-2</v>
      </c>
      <c r="H1069" s="30">
        <v>5.6000000000000001E-2</v>
      </c>
      <c r="I1069" s="30">
        <v>5.5E-2</v>
      </c>
      <c r="J1069" s="30">
        <v>5.7000000000000002E-2</v>
      </c>
      <c r="K1069" s="30">
        <v>5.8999999999999997E-2</v>
      </c>
      <c r="L1069" s="30">
        <v>6.5000000000000002E-2</v>
      </c>
      <c r="M1069" s="30">
        <v>6.6000000000000003E-2</v>
      </c>
      <c r="N1069" s="30">
        <v>7.3999999999999996E-2</v>
      </c>
      <c r="O1069" s="30">
        <v>9.2999999999999999E-2</v>
      </c>
      <c r="P1069" s="30">
        <v>6.7000000000000004E-2</v>
      </c>
      <c r="Q1069" s="30">
        <v>5.7000000000000002E-2</v>
      </c>
      <c r="R1069" s="30">
        <v>7.8E-2</v>
      </c>
      <c r="S1069" s="114">
        <v>0.79100000000000004</v>
      </c>
      <c r="T1069" s="71"/>
    </row>
    <row r="1070" spans="1:20">
      <c r="A1070" s="30">
        <f t="shared" si="144"/>
        <v>2022206</v>
      </c>
      <c r="B1070" s="30">
        <v>20</v>
      </c>
      <c r="C1070" s="30" t="str">
        <f>VLOOKUP(B1070,mas!B:C,2,FALSE)</f>
        <v>総合ケアＳＴ太秦安井</v>
      </c>
      <c r="D1070" s="30">
        <v>2022</v>
      </c>
      <c r="E1070" s="30">
        <v>6</v>
      </c>
      <c r="F1070" s="30" t="str">
        <f>VLOOKUP(E1070,mas!G:H,2,FALSE)</f>
        <v>都市ガス（13A）</v>
      </c>
      <c r="G1070" s="30">
        <v>8.0000000000000002E-3</v>
      </c>
      <c r="H1070" s="30">
        <v>4.0000000000000001E-3</v>
      </c>
      <c r="I1070" s="30">
        <v>2E-3</v>
      </c>
      <c r="J1070" s="30">
        <v>0</v>
      </c>
      <c r="K1070" s="30">
        <v>0</v>
      </c>
      <c r="L1070" s="30">
        <v>0</v>
      </c>
      <c r="M1070" s="30">
        <v>1E-3</v>
      </c>
      <c r="N1070" s="30">
        <v>2E-3</v>
      </c>
      <c r="O1070" s="30">
        <v>7.0000000000000001E-3</v>
      </c>
      <c r="P1070" s="30">
        <v>8.9999999999999993E-3</v>
      </c>
      <c r="Q1070" s="30">
        <v>0.01</v>
      </c>
      <c r="R1070" s="30">
        <v>8.0000000000000002E-3</v>
      </c>
      <c r="S1070" s="114">
        <v>5.0999999999999997E-2</v>
      </c>
      <c r="T1070" s="71"/>
    </row>
    <row r="1071" spans="1:20">
      <c r="A1071" s="30">
        <f t="shared" si="144"/>
        <v>2022207</v>
      </c>
      <c r="B1071" s="30">
        <v>20</v>
      </c>
      <c r="C1071" s="30" t="str">
        <f>VLOOKUP(B1071,mas!B:C,2,FALSE)</f>
        <v>総合ケアＳＴ太秦安井</v>
      </c>
      <c r="D1071" s="30">
        <v>2022</v>
      </c>
      <c r="E1071" s="30">
        <v>7</v>
      </c>
      <c r="F1071" s="30" t="str">
        <f>VLOOKUP(E1071,mas!G:H,2,FALSE)</f>
        <v>電　力</v>
      </c>
      <c r="G1071" s="30">
        <v>1.68</v>
      </c>
      <c r="H1071" s="30">
        <v>1.597</v>
      </c>
      <c r="I1071" s="30">
        <v>2.1150000000000002</v>
      </c>
      <c r="J1071" s="30">
        <v>2.6</v>
      </c>
      <c r="K1071" s="30">
        <v>3.0609999999999999</v>
      </c>
      <c r="L1071" s="30">
        <v>2.1840000000000002</v>
      </c>
      <c r="M1071" s="30">
        <v>1.6519999999999999</v>
      </c>
      <c r="N1071" s="30">
        <v>1.601</v>
      </c>
      <c r="O1071" s="30">
        <v>0.67100000000000004</v>
      </c>
      <c r="P1071" s="30">
        <v>3.052</v>
      </c>
      <c r="Q1071" s="30">
        <v>3.552</v>
      </c>
      <c r="R1071" s="30">
        <v>2.8410000000000002</v>
      </c>
      <c r="S1071" s="114">
        <v>26.606000000000002</v>
      </c>
      <c r="T1071" s="71"/>
    </row>
    <row r="1072" spans="1:20">
      <c r="A1072" s="30">
        <f t="shared" si="144"/>
        <v>2022281</v>
      </c>
      <c r="B1072" s="30">
        <v>28</v>
      </c>
      <c r="C1072" s="30" t="str">
        <f>VLOOKUP(B1072,mas!B:C,2,FALSE)</f>
        <v>訪問看護ステーションかみの</v>
      </c>
      <c r="D1072" s="30">
        <v>2022</v>
      </c>
      <c r="E1072" s="30">
        <v>1</v>
      </c>
      <c r="F1072" s="30" t="str">
        <f>VLOOKUP(E1072,mas!G:H,2,FALSE)</f>
        <v>揮発油（ガソリン）</v>
      </c>
      <c r="G1072" s="30">
        <v>2.4E-2</v>
      </c>
      <c r="H1072" s="30">
        <v>2.4E-2</v>
      </c>
      <c r="I1072" s="30">
        <v>2.1000000000000001E-2</v>
      </c>
      <c r="J1072" s="30">
        <v>2.9000000000000001E-2</v>
      </c>
      <c r="K1072" s="30">
        <v>3.4000000000000002E-2</v>
      </c>
      <c r="L1072" s="30">
        <v>2.1000000000000001E-2</v>
      </c>
      <c r="M1072" s="30">
        <v>2.8000000000000001E-2</v>
      </c>
      <c r="N1072" s="30">
        <v>2.3E-2</v>
      </c>
      <c r="O1072" s="30">
        <v>3.5000000000000003E-2</v>
      </c>
      <c r="P1072" s="30">
        <v>2.1999999999999999E-2</v>
      </c>
      <c r="Q1072" s="30">
        <v>2.1000000000000001E-2</v>
      </c>
      <c r="R1072" s="30">
        <v>3.1E-2</v>
      </c>
      <c r="S1072" s="114">
        <v>0.313</v>
      </c>
      <c r="T1072" s="71"/>
    </row>
    <row r="1073" spans="1:20">
      <c r="A1073" s="30">
        <f t="shared" si="144"/>
        <v>2022286</v>
      </c>
      <c r="B1073" s="30">
        <v>28</v>
      </c>
      <c r="C1073" s="30" t="str">
        <f>VLOOKUP(B1073,mas!B:C,2,FALSE)</f>
        <v>訪問看護ステーションかみの</v>
      </c>
      <c r="D1073" s="30">
        <v>2022</v>
      </c>
      <c r="E1073" s="30">
        <v>6</v>
      </c>
      <c r="F1073" s="30" t="str">
        <f>VLOOKUP(E1073,mas!G:H,2,FALSE)</f>
        <v>都市ガス（13A）</v>
      </c>
      <c r="G1073" s="30">
        <v>1E-3</v>
      </c>
      <c r="H1073" s="30">
        <v>2E-3</v>
      </c>
      <c r="O1073" s="30">
        <v>1E-3</v>
      </c>
      <c r="P1073" s="30">
        <v>1E-3</v>
      </c>
      <c r="Q1073" s="30">
        <v>1E-3</v>
      </c>
      <c r="R1073" s="30">
        <v>2E-3</v>
      </c>
      <c r="S1073" s="114">
        <v>8.0000000000000002E-3</v>
      </c>
      <c r="T1073" s="71"/>
    </row>
    <row r="1074" spans="1:20">
      <c r="A1074" s="30">
        <f t="shared" si="144"/>
        <v>2022287</v>
      </c>
      <c r="B1074" s="30">
        <v>28</v>
      </c>
      <c r="C1074" s="30" t="str">
        <f>VLOOKUP(B1074,mas!B:C,2,FALSE)</f>
        <v>訪問看護ステーションかみの</v>
      </c>
      <c r="D1074" s="30">
        <v>2022</v>
      </c>
      <c r="E1074" s="30">
        <v>7</v>
      </c>
      <c r="F1074" s="30" t="str">
        <f>VLOOKUP(E1074,mas!G:H,2,FALSE)</f>
        <v>電　力</v>
      </c>
      <c r="G1074" s="30">
        <v>0.54800000000000004</v>
      </c>
      <c r="H1074" s="30">
        <v>0.36699999999999999</v>
      </c>
      <c r="I1074" s="30">
        <v>0.252</v>
      </c>
      <c r="J1074" s="30">
        <v>0.216</v>
      </c>
      <c r="K1074" s="30">
        <v>0.44800000000000001</v>
      </c>
      <c r="L1074" s="30">
        <v>0.44400000000000001</v>
      </c>
      <c r="M1074" s="30">
        <v>0.34499999999999997</v>
      </c>
      <c r="N1074" s="30">
        <v>0.222</v>
      </c>
      <c r="O1074" s="30">
        <v>0.34300000000000003</v>
      </c>
      <c r="P1074" s="30">
        <v>0.83499999999999996</v>
      </c>
      <c r="Q1074" s="30">
        <v>0.83499999999999996</v>
      </c>
      <c r="R1074" s="30">
        <v>0.77800000000000002</v>
      </c>
      <c r="S1074" s="114">
        <v>5.633</v>
      </c>
      <c r="T1074" s="71"/>
    </row>
    <row r="1075" spans="1:20">
      <c r="A1075" s="30">
        <f t="shared" si="144"/>
        <v>2022361</v>
      </c>
      <c r="B1075" s="30">
        <v>36</v>
      </c>
      <c r="C1075" s="30" t="str">
        <f>VLOOKUP(B1075,mas!B:C,2,FALSE)</f>
        <v>上京鍼灸</v>
      </c>
      <c r="D1075" s="30">
        <v>2022</v>
      </c>
      <c r="E1075" s="30">
        <v>1</v>
      </c>
      <c r="F1075" s="30" t="str">
        <f>VLOOKUP(E1075,mas!G:H,2,FALSE)</f>
        <v>揮発油（ガソリン）</v>
      </c>
      <c r="G1075" s="30">
        <v>9.1600000000000001E-2</v>
      </c>
      <c r="H1075" s="30">
        <v>0.1052</v>
      </c>
      <c r="I1075" s="30">
        <v>0.1166</v>
      </c>
      <c r="J1075" s="30">
        <v>0.14779999999999999</v>
      </c>
      <c r="K1075" s="30">
        <v>0.12</v>
      </c>
      <c r="L1075" s="30">
        <v>0.12839999999999999</v>
      </c>
      <c r="M1075" s="30">
        <v>0.10489999999999999</v>
      </c>
      <c r="N1075" s="30">
        <v>9.4500000000000001E-2</v>
      </c>
      <c r="O1075" s="30">
        <v>8.3000000000000004E-2</v>
      </c>
      <c r="P1075" s="30">
        <v>8.7999999999999995E-2</v>
      </c>
      <c r="Q1075" s="30">
        <v>6.8000000000000005E-2</v>
      </c>
      <c r="R1075" s="30">
        <v>8.9700000000000002E-2</v>
      </c>
      <c r="S1075" s="114">
        <v>1.2377</v>
      </c>
      <c r="T1075" s="71"/>
    </row>
    <row r="1076" spans="1:20">
      <c r="A1076" s="30">
        <f t="shared" si="144"/>
        <v>2022341</v>
      </c>
      <c r="B1076" s="30">
        <v>34</v>
      </c>
      <c r="C1076" s="30" t="str">
        <f>VLOOKUP(B1076,mas!B:C,2,FALSE)</f>
        <v>仁和診療所</v>
      </c>
      <c r="D1076" s="30">
        <v>2022</v>
      </c>
      <c r="E1076" s="30">
        <v>1</v>
      </c>
      <c r="F1076" s="30" t="str">
        <f>VLOOKUP(E1076,mas!G:H,2,FALSE)</f>
        <v>揮発油（ガソリン）</v>
      </c>
      <c r="G1076" s="30">
        <v>8.3000000000000004E-2</v>
      </c>
      <c r="H1076" s="30">
        <v>8.5999999999999993E-2</v>
      </c>
      <c r="I1076" s="30">
        <v>0.10199999999999999</v>
      </c>
      <c r="J1076" s="30">
        <v>0.14099999999999999</v>
      </c>
      <c r="K1076" s="30">
        <v>0.14899999999999999</v>
      </c>
      <c r="L1076" s="30">
        <v>0.12</v>
      </c>
      <c r="M1076" s="30">
        <v>9.7000000000000003E-2</v>
      </c>
      <c r="N1076" s="30">
        <v>6.8000000000000005E-2</v>
      </c>
      <c r="O1076" s="30">
        <v>0.08</v>
      </c>
      <c r="P1076" s="30">
        <v>9.8000000000000004E-2</v>
      </c>
      <c r="Q1076" s="30">
        <v>9.8000000000000004E-2</v>
      </c>
      <c r="R1076" s="30">
        <v>0.11600000000000001</v>
      </c>
      <c r="S1076" s="114">
        <v>1.238</v>
      </c>
      <c r="T1076" s="71"/>
    </row>
    <row r="1077" spans="1:20">
      <c r="A1077" s="30">
        <f t="shared" si="144"/>
        <v>2022342</v>
      </c>
      <c r="B1077" s="30">
        <v>34</v>
      </c>
      <c r="C1077" s="30" t="str">
        <f>VLOOKUP(B1077,mas!B:C,2,FALSE)</f>
        <v>仁和診療所</v>
      </c>
      <c r="D1077" s="30">
        <v>2022</v>
      </c>
      <c r="E1077" s="30">
        <v>2</v>
      </c>
      <c r="F1077" s="30" t="str">
        <f>VLOOKUP(E1077,mas!G:H,2,FALSE)</f>
        <v>灯　油</v>
      </c>
      <c r="G1077" s="30">
        <v>0</v>
      </c>
      <c r="H1077" s="30">
        <v>0</v>
      </c>
      <c r="I1077" s="30">
        <v>0</v>
      </c>
      <c r="J1077" s="30">
        <v>0</v>
      </c>
      <c r="K1077" s="30">
        <v>0</v>
      </c>
      <c r="L1077" s="30">
        <v>0</v>
      </c>
      <c r="M1077" s="30">
        <v>0</v>
      </c>
      <c r="N1077" s="30">
        <v>0.14000000000000001</v>
      </c>
      <c r="O1077" s="30">
        <v>0.50700000000000001</v>
      </c>
      <c r="P1077" s="30">
        <v>0.28999999999999998</v>
      </c>
      <c r="Q1077" s="30">
        <v>0.40600000000000003</v>
      </c>
      <c r="R1077" s="30">
        <v>0.20599999999999999</v>
      </c>
      <c r="S1077" s="114">
        <v>1.5489999999999999</v>
      </c>
      <c r="T1077" s="71"/>
    </row>
    <row r="1078" spans="1:20">
      <c r="A1078" s="30">
        <f t="shared" si="144"/>
        <v>2022346</v>
      </c>
      <c r="B1078" s="30">
        <v>34</v>
      </c>
      <c r="C1078" s="30" t="str">
        <f>VLOOKUP(B1078,mas!B:C,2,FALSE)</f>
        <v>仁和診療所</v>
      </c>
      <c r="D1078" s="30">
        <v>2022</v>
      </c>
      <c r="E1078" s="30">
        <v>6</v>
      </c>
      <c r="F1078" s="30" t="str">
        <f>VLOOKUP(E1078,mas!G:H,2,FALSE)</f>
        <v>都市ガス（13A）</v>
      </c>
      <c r="G1078" s="30">
        <v>4.8000000000000001E-2</v>
      </c>
      <c r="H1078" s="30">
        <v>1.4E-2</v>
      </c>
      <c r="I1078" s="30">
        <v>7.0000000000000001E-3</v>
      </c>
      <c r="J1078" s="30">
        <v>5.0000000000000001E-3</v>
      </c>
      <c r="K1078" s="30">
        <v>4.0000000000000001E-3</v>
      </c>
      <c r="L1078" s="30">
        <v>4.0000000000000001E-3</v>
      </c>
      <c r="M1078" s="30">
        <v>7.0000000000000001E-3</v>
      </c>
      <c r="N1078" s="30">
        <v>1.9E-2</v>
      </c>
      <c r="O1078" s="30">
        <v>5.7000000000000002E-2</v>
      </c>
      <c r="P1078" s="30">
        <v>0.112</v>
      </c>
      <c r="Q1078" s="30">
        <v>0.106</v>
      </c>
      <c r="R1078" s="30">
        <v>6.7000000000000004E-2</v>
      </c>
      <c r="S1078" s="114">
        <v>0.45</v>
      </c>
      <c r="T1078" s="71"/>
    </row>
    <row r="1079" spans="1:20">
      <c r="A1079" s="30">
        <f t="shared" si="144"/>
        <v>2022347</v>
      </c>
      <c r="B1079" s="30">
        <v>34</v>
      </c>
      <c r="C1079" s="30" t="str">
        <f>VLOOKUP(B1079,mas!B:C,2,FALSE)</f>
        <v>仁和診療所</v>
      </c>
      <c r="D1079" s="30">
        <v>2022</v>
      </c>
      <c r="E1079" s="30">
        <v>7</v>
      </c>
      <c r="F1079" s="30" t="str">
        <f>VLOOKUP(E1079,mas!G:H,2,FALSE)</f>
        <v>電　力</v>
      </c>
      <c r="G1079" s="30">
        <v>7.4379999999999997</v>
      </c>
      <c r="H1079" s="30">
        <v>5.5810000000000004</v>
      </c>
      <c r="I1079" s="30">
        <v>6.5270000000000001</v>
      </c>
      <c r="J1079" s="30">
        <v>9.7989999999999995</v>
      </c>
      <c r="K1079" s="30">
        <v>10.815</v>
      </c>
      <c r="L1079" s="30">
        <v>10.788</v>
      </c>
      <c r="M1079" s="30">
        <v>5.8959999999999999</v>
      </c>
      <c r="N1079" s="30">
        <v>6.8559999999999999</v>
      </c>
      <c r="O1079" s="30">
        <v>9.3550000000000004</v>
      </c>
      <c r="P1079" s="30">
        <v>9.8450000000000006</v>
      </c>
      <c r="Q1079" s="30">
        <v>12.528</v>
      </c>
      <c r="R1079" s="30">
        <v>7.9050000000000002</v>
      </c>
      <c r="S1079" s="114">
        <v>103.333</v>
      </c>
      <c r="T1079" s="71"/>
    </row>
    <row r="1080" spans="1:20">
      <c r="A1080" s="30">
        <f t="shared" si="144"/>
        <v>2022411</v>
      </c>
      <c r="B1080" s="30">
        <v>41</v>
      </c>
      <c r="C1080" s="30" t="str">
        <f>VLOOKUP(B1080,mas!B:C,2,FALSE)</f>
        <v>総合ケアＳＴわかば</v>
      </c>
      <c r="D1080" s="30">
        <v>2022</v>
      </c>
      <c r="E1080" s="30">
        <v>1</v>
      </c>
      <c r="F1080" s="30" t="str">
        <f>VLOOKUP(E1080,mas!G:H,2,FALSE)</f>
        <v>揮発油（ガソリン）</v>
      </c>
      <c r="G1080" s="30">
        <v>0.24199999999999999</v>
      </c>
      <c r="H1080" s="30">
        <v>0.33300000000000002</v>
      </c>
      <c r="I1080" s="30">
        <v>0.26400000000000001</v>
      </c>
      <c r="J1080" s="30">
        <v>0.309</v>
      </c>
      <c r="K1080" s="30">
        <v>0.33300000000000002</v>
      </c>
      <c r="L1080" s="30">
        <v>0.314</v>
      </c>
      <c r="M1080" s="30">
        <v>0.35499999999999998</v>
      </c>
      <c r="N1080" s="30">
        <v>0.309</v>
      </c>
      <c r="O1080" s="30">
        <v>0.3</v>
      </c>
      <c r="P1080" s="30">
        <v>0.158</v>
      </c>
      <c r="Q1080" s="30">
        <v>0.122</v>
      </c>
      <c r="R1080" s="30">
        <v>0.20499999999999999</v>
      </c>
      <c r="S1080" s="114">
        <v>3.2440000000000002</v>
      </c>
      <c r="T1080" s="71"/>
    </row>
    <row r="1081" spans="1:20">
      <c r="A1081" s="30">
        <f t="shared" si="144"/>
        <v>2022416</v>
      </c>
      <c r="B1081" s="30">
        <v>41</v>
      </c>
      <c r="C1081" s="30" t="str">
        <f>VLOOKUP(B1081,mas!B:C,2,FALSE)</f>
        <v>総合ケアＳＴわかば</v>
      </c>
      <c r="D1081" s="30">
        <v>2022</v>
      </c>
      <c r="E1081" s="30">
        <v>6</v>
      </c>
      <c r="F1081" s="30" t="str">
        <f>VLOOKUP(E1081,mas!G:H,2,FALSE)</f>
        <v>都市ガス（13A）</v>
      </c>
      <c r="G1081" s="30">
        <v>0.95699999999999996</v>
      </c>
      <c r="H1081" s="30">
        <v>0.81899999999999995</v>
      </c>
      <c r="I1081" s="30">
        <v>0.63300000000000001</v>
      </c>
      <c r="J1081" s="30">
        <v>0.50600000000000001</v>
      </c>
      <c r="K1081" s="30">
        <v>0.36</v>
      </c>
      <c r="L1081" s="30">
        <v>0.29699999999999999</v>
      </c>
      <c r="M1081" s="30">
        <v>0.43</v>
      </c>
      <c r="N1081" s="30">
        <v>0.60199999999999998</v>
      </c>
      <c r="O1081" s="30">
        <v>0.78400000000000003</v>
      </c>
      <c r="P1081" s="30">
        <v>0.73499999999999999</v>
      </c>
      <c r="Q1081" s="30">
        <v>0.74299999999999999</v>
      </c>
      <c r="R1081" s="30">
        <v>0.85499999999999998</v>
      </c>
      <c r="S1081" s="114">
        <v>7.7210000000000001</v>
      </c>
      <c r="T1081" s="71"/>
    </row>
    <row r="1082" spans="1:20">
      <c r="A1082" s="30">
        <f t="shared" si="144"/>
        <v>2022417</v>
      </c>
      <c r="B1082" s="30">
        <v>41</v>
      </c>
      <c r="C1082" s="30" t="str">
        <f>VLOOKUP(B1082,mas!B:C,2,FALSE)</f>
        <v>総合ケアＳＴわかば</v>
      </c>
      <c r="D1082" s="30">
        <v>2022</v>
      </c>
      <c r="E1082" s="30">
        <v>7</v>
      </c>
      <c r="F1082" s="30" t="str">
        <f>VLOOKUP(E1082,mas!G:H,2,FALSE)</f>
        <v>電　力</v>
      </c>
      <c r="G1082" s="30">
        <v>8.6630000000000003</v>
      </c>
      <c r="H1082" s="30">
        <v>5.2919999999999998</v>
      </c>
      <c r="I1082" s="30">
        <v>4.9329999999999998</v>
      </c>
      <c r="J1082" s="30">
        <v>6.9160000000000004</v>
      </c>
      <c r="K1082" s="30">
        <v>9.4499999999999993</v>
      </c>
      <c r="L1082" s="30">
        <v>10.177</v>
      </c>
      <c r="M1082" s="30">
        <v>7.6829999999999998</v>
      </c>
      <c r="N1082" s="30">
        <v>5.09</v>
      </c>
      <c r="O1082" s="30">
        <v>5.6689999999999996</v>
      </c>
      <c r="P1082" s="30">
        <v>8.8000000000000007</v>
      </c>
      <c r="Q1082" s="30">
        <v>10.773999999999999</v>
      </c>
      <c r="R1082" s="30">
        <v>8.7710000000000008</v>
      </c>
      <c r="S1082" s="114">
        <v>92.218000000000004</v>
      </c>
      <c r="T1082" s="71"/>
    </row>
    <row r="1083" spans="1:20">
      <c r="A1083" s="30">
        <f t="shared" si="144"/>
        <v>2022301</v>
      </c>
      <c r="B1083" s="30">
        <v>30</v>
      </c>
      <c r="C1083" s="30" t="str">
        <f>VLOOKUP(B1083,mas!B:C,2,FALSE)</f>
        <v>上京診療所</v>
      </c>
      <c r="D1083" s="30">
        <v>2022</v>
      </c>
      <c r="E1083" s="30">
        <v>1</v>
      </c>
      <c r="F1083" s="30" t="str">
        <f>VLOOKUP(E1083,mas!G:H,2,FALSE)</f>
        <v>揮発油（ガソリン）</v>
      </c>
      <c r="G1083" s="30">
        <v>8.3000000000000004E-2</v>
      </c>
      <c r="H1083" s="30">
        <v>0.129</v>
      </c>
      <c r="I1083" s="30">
        <v>0.18</v>
      </c>
      <c r="J1083" s="30">
        <v>0.189</v>
      </c>
      <c r="K1083" s="30">
        <v>0.17599999999999999</v>
      </c>
      <c r="L1083" s="30">
        <v>0.19</v>
      </c>
      <c r="M1083" s="30">
        <v>0.106</v>
      </c>
      <c r="N1083" s="30">
        <v>0.153</v>
      </c>
      <c r="O1083" s="30">
        <v>9.2999999999999999E-2</v>
      </c>
      <c r="P1083" s="30">
        <v>8.6999999999999994E-2</v>
      </c>
      <c r="Q1083" s="30">
        <v>7.0000000000000007E-2</v>
      </c>
      <c r="R1083" s="30">
        <v>9.9000000000000005E-2</v>
      </c>
      <c r="S1083" s="114">
        <v>1.5549999999999999</v>
      </c>
      <c r="T1083" s="71"/>
    </row>
    <row r="1084" spans="1:20">
      <c r="A1084" s="30">
        <f t="shared" si="144"/>
        <v>2022306</v>
      </c>
      <c r="B1084" s="30">
        <v>30</v>
      </c>
      <c r="C1084" s="30" t="str">
        <f>VLOOKUP(B1084,mas!B:C,2,FALSE)</f>
        <v>上京診療所</v>
      </c>
      <c r="D1084" s="30">
        <v>2022</v>
      </c>
      <c r="E1084" s="30">
        <v>6</v>
      </c>
      <c r="F1084" s="30" t="str">
        <f>VLOOKUP(E1084,mas!G:H,2,FALSE)</f>
        <v>都市ガス（13A）</v>
      </c>
      <c r="G1084" s="30">
        <v>0.623</v>
      </c>
      <c r="H1084" s="30">
        <v>0.217</v>
      </c>
      <c r="I1084" s="30">
        <v>0.6</v>
      </c>
      <c r="J1084" s="30">
        <v>1.6319999999999999</v>
      </c>
      <c r="K1084" s="30">
        <v>2.226</v>
      </c>
      <c r="L1084" s="30">
        <v>1.7090000000000001</v>
      </c>
      <c r="M1084" s="30">
        <v>0.8</v>
      </c>
      <c r="N1084" s="30">
        <v>0.43</v>
      </c>
      <c r="O1084" s="30">
        <v>1.093</v>
      </c>
      <c r="P1084" s="30">
        <v>1.5229999999999999</v>
      </c>
      <c r="Q1084" s="30">
        <v>1.591</v>
      </c>
      <c r="R1084" s="30">
        <v>1.0980000000000001</v>
      </c>
      <c r="S1084" s="114">
        <v>13.542</v>
      </c>
      <c r="T1084" s="71"/>
    </row>
    <row r="1085" spans="1:20">
      <c r="A1085" s="30">
        <f t="shared" si="144"/>
        <v>2022307</v>
      </c>
      <c r="B1085" s="30">
        <v>30</v>
      </c>
      <c r="C1085" s="30" t="str">
        <f>VLOOKUP(B1085,mas!B:C,2,FALSE)</f>
        <v>上京診療所</v>
      </c>
      <c r="D1085" s="30">
        <v>2022</v>
      </c>
      <c r="E1085" s="30">
        <v>7</v>
      </c>
      <c r="F1085" s="30" t="str">
        <f>VLOOKUP(E1085,mas!G:H,2,FALSE)</f>
        <v>電　力</v>
      </c>
      <c r="G1085" s="30">
        <v>6.7279999999999998</v>
      </c>
      <c r="H1085" s="30">
        <v>6.4790000000000001</v>
      </c>
      <c r="I1085" s="30">
        <v>7.0919999999999996</v>
      </c>
      <c r="J1085" s="30">
        <v>7.46</v>
      </c>
      <c r="K1085" s="30">
        <v>7.5049999999999999</v>
      </c>
      <c r="L1085" s="30">
        <v>6.9749999999999996</v>
      </c>
      <c r="M1085" s="30">
        <v>6.6820000000000004</v>
      </c>
      <c r="N1085" s="30">
        <v>6.819</v>
      </c>
      <c r="O1085" s="30">
        <v>7.3879999999999999</v>
      </c>
      <c r="P1085" s="30">
        <v>7.234</v>
      </c>
      <c r="Q1085" s="30">
        <v>6.7750000000000004</v>
      </c>
      <c r="R1085" s="30">
        <v>6.8289999999999997</v>
      </c>
      <c r="S1085" s="114">
        <v>83.965999999999994</v>
      </c>
      <c r="T1085" s="71"/>
    </row>
    <row r="1086" spans="1:20">
      <c r="A1086" s="30">
        <f t="shared" si="144"/>
        <v>2022486</v>
      </c>
      <c r="B1086" s="30">
        <v>48</v>
      </c>
      <c r="C1086" s="30" t="str">
        <f>VLOOKUP(B1086,mas!B:C,2,FALSE)</f>
        <v>咲あん上京</v>
      </c>
      <c r="D1086" s="30">
        <v>2022</v>
      </c>
      <c r="E1086" s="30">
        <v>6</v>
      </c>
      <c r="F1086" s="30" t="str">
        <f>VLOOKUP(E1086,mas!G:H,2,FALSE)</f>
        <v>都市ガス（13A）</v>
      </c>
      <c r="G1086" s="30">
        <v>0.56299999999999994</v>
      </c>
      <c r="H1086" s="30">
        <v>0.57899999999999996</v>
      </c>
      <c r="I1086" s="30">
        <v>0.44800000000000001</v>
      </c>
      <c r="J1086" s="30">
        <v>0.40300000000000002</v>
      </c>
      <c r="K1086" s="30">
        <v>0.42199999999999999</v>
      </c>
      <c r="L1086" s="30">
        <v>0.36199999999999999</v>
      </c>
      <c r="M1086" s="30">
        <v>0.45700000000000002</v>
      </c>
      <c r="N1086" s="30">
        <v>0.49</v>
      </c>
      <c r="O1086" s="30">
        <v>0.55200000000000005</v>
      </c>
      <c r="P1086" s="30">
        <v>0.67500000000000004</v>
      </c>
      <c r="Q1086" s="30">
        <v>0.54600000000000004</v>
      </c>
      <c r="R1086" s="30">
        <v>0.58099999999999996</v>
      </c>
      <c r="S1086" s="114">
        <v>6.0780000000000003</v>
      </c>
      <c r="T1086" s="71"/>
    </row>
    <row r="1087" spans="1:20">
      <c r="A1087" s="30">
        <f t="shared" si="144"/>
        <v>2022487</v>
      </c>
      <c r="B1087" s="30">
        <v>48</v>
      </c>
      <c r="C1087" s="30" t="str">
        <f>VLOOKUP(B1087,mas!B:C,2,FALSE)</f>
        <v>咲あん上京</v>
      </c>
      <c r="D1087" s="30">
        <v>2022</v>
      </c>
      <c r="E1087" s="30">
        <v>7</v>
      </c>
      <c r="F1087" s="30" t="str">
        <f>VLOOKUP(E1087,mas!G:H,2,FALSE)</f>
        <v>電　力</v>
      </c>
      <c r="G1087" s="30">
        <v>12.772</v>
      </c>
      <c r="H1087" s="30">
        <v>11.795</v>
      </c>
      <c r="I1087" s="30">
        <v>13.843999999999999</v>
      </c>
      <c r="J1087" s="30">
        <v>18.460999999999999</v>
      </c>
      <c r="K1087" s="30">
        <v>20.414000000000001</v>
      </c>
      <c r="L1087" s="30">
        <v>15.04</v>
      </c>
      <c r="M1087" s="30">
        <v>12.31</v>
      </c>
      <c r="N1087" s="30">
        <v>14.678000000000001</v>
      </c>
      <c r="O1087" s="30">
        <v>22.698</v>
      </c>
      <c r="P1087" s="30">
        <v>24.295000000000002</v>
      </c>
      <c r="Q1087" s="30">
        <v>22.55</v>
      </c>
      <c r="R1087" s="30">
        <v>21.248000000000001</v>
      </c>
      <c r="S1087" s="114">
        <v>210.10499999999999</v>
      </c>
      <c r="T1087" s="71"/>
    </row>
    <row r="1088" spans="1:20">
      <c r="A1088" s="30">
        <f t="shared" si="144"/>
        <v>2022501</v>
      </c>
      <c r="B1088" s="30">
        <v>50</v>
      </c>
      <c r="C1088" s="30" t="str">
        <f>VLOOKUP(B1088,mas!B:C,2,FALSE)</f>
        <v>吉祥院病院</v>
      </c>
      <c r="D1088" s="30">
        <v>2022</v>
      </c>
      <c r="E1088" s="30">
        <v>1</v>
      </c>
      <c r="F1088" s="30" t="str">
        <f>VLOOKUP(E1088,mas!G:H,2,FALSE)</f>
        <v>揮発油（ガソリン）</v>
      </c>
      <c r="G1088" s="30">
        <v>0.56899999999999995</v>
      </c>
      <c r="H1088" s="30">
        <v>0.63700000000000001</v>
      </c>
      <c r="I1088" s="30">
        <v>0.79900000000000004</v>
      </c>
      <c r="J1088" s="30">
        <v>0.89700000000000002</v>
      </c>
      <c r="K1088" s="30">
        <v>0.97699999999999998</v>
      </c>
      <c r="L1088" s="30">
        <v>0.84699999999999998</v>
      </c>
      <c r="M1088" s="30">
        <v>0.74</v>
      </c>
      <c r="N1088" s="30">
        <v>0.64500000000000002</v>
      </c>
      <c r="O1088" s="30">
        <v>0.73099999999999998</v>
      </c>
      <c r="P1088" s="30">
        <v>0.68400000000000005</v>
      </c>
      <c r="Q1088" s="30">
        <v>0.69099999999999995</v>
      </c>
      <c r="R1088" s="30">
        <v>0.66700000000000004</v>
      </c>
      <c r="S1088" s="114">
        <v>8.8840000000000003</v>
      </c>
      <c r="T1088" s="71"/>
    </row>
    <row r="1089" spans="1:20">
      <c r="A1089" s="30">
        <f t="shared" si="144"/>
        <v>2022506</v>
      </c>
      <c r="B1089" s="30">
        <v>50</v>
      </c>
      <c r="C1089" s="30" t="str">
        <f>VLOOKUP(B1089,mas!B:C,2,FALSE)</f>
        <v>吉祥院病院</v>
      </c>
      <c r="D1089" s="30">
        <v>2022</v>
      </c>
      <c r="E1089" s="30">
        <v>6</v>
      </c>
      <c r="F1089" s="30" t="str">
        <f>VLOOKUP(E1089,mas!G:H,2,FALSE)</f>
        <v>都市ガス（13A）</v>
      </c>
      <c r="G1089" s="30">
        <v>6.7039999999999997</v>
      </c>
      <c r="H1089" s="30">
        <v>3.101</v>
      </c>
      <c r="I1089" s="30">
        <v>5.0979999999999999</v>
      </c>
      <c r="J1089" s="30">
        <v>7.0960000000000001</v>
      </c>
      <c r="K1089" s="30">
        <v>9.3320000000000007</v>
      </c>
      <c r="L1089" s="30">
        <v>9.9979999999999993</v>
      </c>
      <c r="M1089" s="30">
        <v>6.1020000000000003</v>
      </c>
      <c r="N1089" s="30">
        <v>3.7269999999999999</v>
      </c>
      <c r="O1089" s="30">
        <v>5.1890000000000001</v>
      </c>
      <c r="P1089" s="30">
        <v>8.3789999999999996</v>
      </c>
      <c r="Q1089" s="30">
        <v>9.4160000000000004</v>
      </c>
      <c r="R1089" s="30">
        <v>7.1219999999999999</v>
      </c>
      <c r="S1089" s="114">
        <v>81.263999999999996</v>
      </c>
      <c r="T1089" s="71"/>
    </row>
    <row r="1090" spans="1:20">
      <c r="A1090" s="30">
        <f t="shared" si="144"/>
        <v>2022507</v>
      </c>
      <c r="B1090" s="30">
        <v>50</v>
      </c>
      <c r="C1090" s="30" t="str">
        <f>VLOOKUP(B1090,mas!B:C,2,FALSE)</f>
        <v>吉祥院病院</v>
      </c>
      <c r="D1090" s="30">
        <v>2022</v>
      </c>
      <c r="E1090" s="30">
        <v>7</v>
      </c>
      <c r="F1090" s="30" t="str">
        <f>VLOOKUP(E1090,mas!G:H,2,FALSE)</f>
        <v>電　力</v>
      </c>
      <c r="G1090" s="30">
        <v>32.07</v>
      </c>
      <c r="H1090" s="30">
        <v>25.934000000000001</v>
      </c>
      <c r="I1090" s="30">
        <v>27.012</v>
      </c>
      <c r="J1090" s="30">
        <v>31.146000000000001</v>
      </c>
      <c r="K1090" s="30">
        <v>34.168999999999997</v>
      </c>
      <c r="L1090" s="30">
        <v>34.168999999999997</v>
      </c>
      <c r="M1090" s="30">
        <v>28.003</v>
      </c>
      <c r="N1090" s="30">
        <v>25.789000000000001</v>
      </c>
      <c r="O1090" s="30">
        <v>29.146999999999998</v>
      </c>
      <c r="P1090" s="30">
        <v>34.176000000000002</v>
      </c>
      <c r="Q1090" s="30">
        <v>35.908999999999999</v>
      </c>
      <c r="R1090" s="30">
        <v>28.285</v>
      </c>
      <c r="S1090" s="114">
        <v>365.80900000000003</v>
      </c>
      <c r="T1090" s="71"/>
    </row>
    <row r="1091" spans="1:20">
      <c r="A1091" s="30">
        <f t="shared" si="144"/>
        <v>2022536</v>
      </c>
      <c r="B1091" s="30">
        <v>53</v>
      </c>
      <c r="C1091" s="30" t="str">
        <f>VLOOKUP(B1091,mas!B:C,2,FALSE)</f>
        <v>吉祥院こども診療所</v>
      </c>
      <c r="D1091" s="30">
        <v>2022</v>
      </c>
      <c r="E1091" s="30">
        <v>6</v>
      </c>
      <c r="F1091" s="30" t="str">
        <f>VLOOKUP(E1091,mas!G:H,2,FALSE)</f>
        <v>都市ガス（13A）</v>
      </c>
      <c r="G1091" s="30">
        <v>2.9000000000000001E-2</v>
      </c>
      <c r="H1091" s="30">
        <v>0</v>
      </c>
      <c r="I1091" s="30">
        <v>0</v>
      </c>
      <c r="J1091" s="30">
        <v>0</v>
      </c>
      <c r="K1091" s="30">
        <v>0</v>
      </c>
      <c r="L1091" s="30">
        <v>0</v>
      </c>
      <c r="M1091" s="30">
        <v>0</v>
      </c>
      <c r="N1091" s="30">
        <v>1E-3</v>
      </c>
      <c r="O1091" s="30">
        <v>8.9999999999999993E-3</v>
      </c>
      <c r="P1091" s="30">
        <v>3.5000000000000003E-2</v>
      </c>
      <c r="Q1091" s="30">
        <v>0.04</v>
      </c>
      <c r="R1091" s="30">
        <v>5.2999999999999999E-2</v>
      </c>
      <c r="S1091" s="114">
        <v>0.16700000000000001</v>
      </c>
      <c r="T1091" s="71"/>
    </row>
    <row r="1092" spans="1:20">
      <c r="A1092" s="30">
        <f t="shared" si="144"/>
        <v>2022537</v>
      </c>
      <c r="B1092" s="30">
        <v>53</v>
      </c>
      <c r="C1092" s="30" t="str">
        <f>VLOOKUP(B1092,mas!B:C,2,FALSE)</f>
        <v>吉祥院こども診療所</v>
      </c>
      <c r="D1092" s="30">
        <v>2022</v>
      </c>
      <c r="E1092" s="30">
        <v>7</v>
      </c>
      <c r="F1092" s="30" t="str">
        <f>VLOOKUP(E1092,mas!G:H,2,FALSE)</f>
        <v>電　力</v>
      </c>
      <c r="G1092" s="30">
        <v>2.0209999999999999</v>
      </c>
      <c r="H1092" s="30">
        <v>1.8440000000000001</v>
      </c>
      <c r="I1092" s="30">
        <v>2.786</v>
      </c>
      <c r="J1092" s="30">
        <v>2.8050000000000002</v>
      </c>
      <c r="K1092" s="30">
        <v>2.5019999999999998</v>
      </c>
      <c r="L1092" s="30">
        <v>2.65</v>
      </c>
      <c r="M1092" s="30">
        <v>2.4500000000000002</v>
      </c>
      <c r="N1092" s="30">
        <v>1.853</v>
      </c>
      <c r="O1092" s="30">
        <v>2.54</v>
      </c>
      <c r="P1092" s="30">
        <v>2.2999999999999998</v>
      </c>
      <c r="Q1092" s="30">
        <v>2.7709999999999999</v>
      </c>
      <c r="R1092" s="30">
        <v>2.0699999999999998</v>
      </c>
      <c r="S1092" s="114">
        <v>28.591999999999999</v>
      </c>
      <c r="T1092" s="71"/>
    </row>
    <row r="1093" spans="1:20">
      <c r="A1093" s="30">
        <f t="shared" si="144"/>
        <v>2022541</v>
      </c>
      <c r="B1093" s="30">
        <v>54</v>
      </c>
      <c r="C1093" s="30" t="str">
        <f>VLOOKUP(B1093,mas!B:C,2,FALSE)</f>
        <v>久世診療所</v>
      </c>
      <c r="D1093" s="30">
        <v>2022</v>
      </c>
      <c r="E1093" s="30">
        <v>1</v>
      </c>
      <c r="F1093" s="30" t="str">
        <f>VLOOKUP(E1093,mas!G:H,2,FALSE)</f>
        <v>揮発油（ガソリン）</v>
      </c>
      <c r="G1093" s="30">
        <v>3.3000000000000002E-2</v>
      </c>
      <c r="H1093" s="30">
        <v>0</v>
      </c>
      <c r="I1093" s="30">
        <v>4.9700000000000001E-2</v>
      </c>
      <c r="J1093" s="30">
        <v>4.2999999999999997E-2</v>
      </c>
      <c r="K1093" s="30">
        <v>5.2499999999999998E-2</v>
      </c>
      <c r="L1093" s="30">
        <v>3.9300000000000002E-2</v>
      </c>
      <c r="M1093" s="30">
        <v>1.52E-2</v>
      </c>
      <c r="N1093" s="30">
        <v>1.24E-2</v>
      </c>
      <c r="O1093" s="30">
        <v>3.6999999999999998E-2</v>
      </c>
      <c r="P1093" s="30">
        <v>3.09E-2</v>
      </c>
      <c r="Q1093" s="30">
        <v>3.6999999999999998E-2</v>
      </c>
      <c r="R1093" s="30">
        <v>0</v>
      </c>
      <c r="S1093" s="114">
        <v>0.35</v>
      </c>
      <c r="T1093" s="71"/>
    </row>
    <row r="1094" spans="1:20">
      <c r="A1094" s="30">
        <f t="shared" si="144"/>
        <v>2022542</v>
      </c>
      <c r="B1094" s="30">
        <v>54</v>
      </c>
      <c r="C1094" s="30" t="str">
        <f>VLOOKUP(B1094,mas!B:C,2,FALSE)</f>
        <v>久世診療所</v>
      </c>
      <c r="D1094" s="30">
        <v>2022</v>
      </c>
      <c r="E1094" s="30">
        <v>2</v>
      </c>
      <c r="F1094" s="30" t="str">
        <f>VLOOKUP(E1094,mas!G:H,2,FALSE)</f>
        <v>灯　油</v>
      </c>
      <c r="G1094" s="30">
        <v>0</v>
      </c>
      <c r="H1094" s="30">
        <v>0</v>
      </c>
      <c r="I1094" s="30">
        <v>0</v>
      </c>
      <c r="J1094" s="30">
        <v>0</v>
      </c>
      <c r="K1094" s="30">
        <v>0</v>
      </c>
      <c r="L1094" s="30">
        <v>0</v>
      </c>
      <c r="M1094" s="30">
        <v>0</v>
      </c>
      <c r="N1094" s="30">
        <v>0</v>
      </c>
      <c r="O1094" s="30">
        <v>3.5999999999999997E-2</v>
      </c>
      <c r="P1094" s="30">
        <v>1.7999999999999999E-2</v>
      </c>
      <c r="Q1094" s="30">
        <v>1.4999999999999999E-2</v>
      </c>
      <c r="R1094" s="30">
        <v>0.01</v>
      </c>
      <c r="S1094" s="114">
        <v>7.9000000000000001E-2</v>
      </c>
      <c r="T1094" s="71"/>
    </row>
    <row r="1095" spans="1:20">
      <c r="A1095" s="30">
        <f t="shared" si="144"/>
        <v>2022546</v>
      </c>
      <c r="B1095" s="30">
        <v>54</v>
      </c>
      <c r="C1095" s="30" t="str">
        <f>VLOOKUP(B1095,mas!B:C,2,FALSE)</f>
        <v>久世診療所</v>
      </c>
      <c r="D1095" s="30">
        <v>2022</v>
      </c>
      <c r="E1095" s="30">
        <v>6</v>
      </c>
      <c r="F1095" s="30" t="str">
        <f>VLOOKUP(E1095,mas!G:H,2,FALSE)</f>
        <v>都市ガス（13A）</v>
      </c>
      <c r="G1095" s="30">
        <v>8.8999999999999996E-2</v>
      </c>
      <c r="H1095" s="30">
        <v>1.9E-2</v>
      </c>
      <c r="I1095" s="30">
        <v>0.01</v>
      </c>
      <c r="J1095" s="30">
        <v>2E-3</v>
      </c>
      <c r="K1095" s="30">
        <v>1E-3</v>
      </c>
      <c r="L1095" s="30">
        <v>1E-3</v>
      </c>
      <c r="M1095" s="30">
        <v>1E-3</v>
      </c>
      <c r="N1095" s="30">
        <v>2.8000000000000001E-2</v>
      </c>
      <c r="O1095" s="30">
        <v>8.5000000000000006E-2</v>
      </c>
      <c r="P1095" s="30">
        <v>0.14099999999999999</v>
      </c>
      <c r="Q1095" s="30">
        <v>0.14599999999999999</v>
      </c>
      <c r="R1095" s="30">
        <v>0.13</v>
      </c>
      <c r="S1095" s="114">
        <v>0.65300000000000002</v>
      </c>
      <c r="T1095" s="71"/>
    </row>
    <row r="1096" spans="1:20">
      <c r="A1096" s="30">
        <f t="shared" si="144"/>
        <v>2022547</v>
      </c>
      <c r="B1096" s="30">
        <v>54</v>
      </c>
      <c r="C1096" s="30" t="str">
        <f>VLOOKUP(B1096,mas!B:C,2,FALSE)</f>
        <v>久世診療所</v>
      </c>
      <c r="D1096" s="30">
        <v>2022</v>
      </c>
      <c r="E1096" s="30">
        <v>7</v>
      </c>
      <c r="F1096" s="30" t="str">
        <f>VLOOKUP(E1096,mas!G:H,2,FALSE)</f>
        <v>電　力</v>
      </c>
      <c r="G1096" s="30">
        <v>3.6240000000000001</v>
      </c>
      <c r="H1096" s="30">
        <v>2.1930000000000001</v>
      </c>
      <c r="I1096" s="30">
        <v>2.2440000000000002</v>
      </c>
      <c r="J1096" s="30">
        <v>2.9369999999999998</v>
      </c>
      <c r="K1096" s="30">
        <v>5.0250000000000004</v>
      </c>
      <c r="L1096" s="30">
        <v>4.6029999999999998</v>
      </c>
      <c r="M1096" s="30">
        <v>3.258</v>
      </c>
      <c r="N1096" s="30">
        <v>2.2010000000000001</v>
      </c>
      <c r="O1096" s="30">
        <v>2.633</v>
      </c>
      <c r="P1096" s="30">
        <v>4.415</v>
      </c>
      <c r="Q1096" s="30">
        <v>5.109</v>
      </c>
      <c r="R1096" s="30">
        <v>4.1660000000000004</v>
      </c>
      <c r="S1096" s="114">
        <v>42.408000000000001</v>
      </c>
      <c r="T1096" s="71"/>
    </row>
    <row r="1097" spans="1:20">
      <c r="A1097" s="30">
        <f t="shared" si="144"/>
        <v>2022551</v>
      </c>
      <c r="B1097" s="30">
        <v>55</v>
      </c>
      <c r="C1097" s="30" t="str">
        <f>VLOOKUP(B1097,mas!B:C,2,FALSE)</f>
        <v>九条診療所</v>
      </c>
      <c r="D1097" s="30">
        <v>2022</v>
      </c>
      <c r="E1097" s="30">
        <v>1</v>
      </c>
      <c r="F1097" s="30" t="str">
        <f>VLOOKUP(E1097,mas!G:H,2,FALSE)</f>
        <v>揮発油（ガソリン）</v>
      </c>
      <c r="G1097" s="30">
        <v>8.5999999999999993E-2</v>
      </c>
      <c r="H1097" s="30">
        <v>8.3000000000000004E-2</v>
      </c>
      <c r="I1097" s="30">
        <v>0.11799999999999999</v>
      </c>
      <c r="J1097" s="30">
        <v>0.13600000000000001</v>
      </c>
      <c r="K1097" s="30">
        <v>0.115</v>
      </c>
      <c r="L1097" s="30">
        <v>0.123</v>
      </c>
      <c r="M1097" s="30">
        <v>8.5999999999999993E-2</v>
      </c>
      <c r="N1097" s="30">
        <v>9.5000000000000001E-2</v>
      </c>
      <c r="O1097" s="30">
        <v>7.5999999999999998E-2</v>
      </c>
      <c r="P1097" s="30">
        <v>7.9000000000000001E-2</v>
      </c>
      <c r="Q1097" s="30">
        <v>0.109</v>
      </c>
      <c r="R1097" s="30">
        <v>7.3999999999999996E-2</v>
      </c>
      <c r="S1097" s="114">
        <v>1.18</v>
      </c>
      <c r="T1097" s="71"/>
    </row>
    <row r="1098" spans="1:20">
      <c r="A1098" s="30">
        <f t="shared" si="144"/>
        <v>2022556</v>
      </c>
      <c r="B1098" s="30">
        <v>55</v>
      </c>
      <c r="C1098" s="30" t="str">
        <f>VLOOKUP(B1098,mas!B:C,2,FALSE)</f>
        <v>九条診療所</v>
      </c>
      <c r="D1098" s="30">
        <v>2022</v>
      </c>
      <c r="E1098" s="30">
        <v>6</v>
      </c>
      <c r="F1098" s="30" t="str">
        <f>VLOOKUP(E1098,mas!G:H,2,FALSE)</f>
        <v>都市ガス（13A）</v>
      </c>
      <c r="G1098" s="30">
        <v>0.11799999999999999</v>
      </c>
      <c r="H1098" s="30">
        <v>0.52100000000000002</v>
      </c>
      <c r="I1098" s="30">
        <v>1.387</v>
      </c>
      <c r="J1098" s="30">
        <v>1.5489999999999999</v>
      </c>
      <c r="K1098" s="30">
        <v>1.4730000000000001</v>
      </c>
      <c r="L1098" s="30">
        <v>0.48</v>
      </c>
      <c r="M1098" s="30">
        <v>0.56799999999999995</v>
      </c>
      <c r="N1098" s="30">
        <v>1.103</v>
      </c>
      <c r="O1098" s="30">
        <v>1.3879999999999999</v>
      </c>
      <c r="P1098" s="30">
        <v>1.641</v>
      </c>
      <c r="Q1098" s="30">
        <v>1.1519999999999999</v>
      </c>
      <c r="R1098" s="30">
        <v>0.57199999999999995</v>
      </c>
      <c r="S1098" s="114">
        <v>11.952</v>
      </c>
      <c r="T1098" s="71"/>
    </row>
    <row r="1099" spans="1:20">
      <c r="A1099" s="30">
        <f t="shared" si="144"/>
        <v>2022557</v>
      </c>
      <c r="B1099" s="30">
        <v>55</v>
      </c>
      <c r="C1099" s="30" t="str">
        <f>VLOOKUP(B1099,mas!B:C,2,FALSE)</f>
        <v>九条診療所</v>
      </c>
      <c r="D1099" s="30">
        <v>2022</v>
      </c>
      <c r="E1099" s="30">
        <v>7</v>
      </c>
      <c r="F1099" s="30" t="str">
        <f>VLOOKUP(E1099,mas!G:H,2,FALSE)</f>
        <v>電　力</v>
      </c>
      <c r="G1099" s="30">
        <v>5.4569999999999999</v>
      </c>
      <c r="H1099" s="30">
        <v>5.2750000000000004</v>
      </c>
      <c r="I1099" s="30">
        <v>5.8390000000000004</v>
      </c>
      <c r="J1099" s="30">
        <v>6.1849999999999996</v>
      </c>
      <c r="K1099" s="30">
        <v>6.4880000000000004</v>
      </c>
      <c r="L1099" s="30">
        <v>5.8410000000000002</v>
      </c>
      <c r="M1099" s="30">
        <v>5.3150000000000004</v>
      </c>
      <c r="N1099" s="30">
        <v>5.657</v>
      </c>
      <c r="O1099" s="30">
        <v>6.444</v>
      </c>
      <c r="P1099" s="30">
        <v>6.4329999999999998</v>
      </c>
      <c r="Q1099" s="30">
        <v>6.0289999999999999</v>
      </c>
      <c r="R1099" s="30">
        <v>5.8650000000000002</v>
      </c>
      <c r="S1099" s="114">
        <v>70.828000000000003</v>
      </c>
      <c r="T1099" s="71"/>
    </row>
    <row r="1100" spans="1:20">
      <c r="A1100" s="30">
        <f t="shared" si="144"/>
        <v>2022561</v>
      </c>
      <c r="B1100" s="30">
        <v>56</v>
      </c>
      <c r="C1100" s="30" t="str">
        <f>VLOOKUP(B1100,mas!B:C,2,FALSE)</f>
        <v>あらぐさデイサービス</v>
      </c>
      <c r="D1100" s="30">
        <v>2022</v>
      </c>
      <c r="E1100" s="30">
        <v>1</v>
      </c>
      <c r="F1100" s="30" t="str">
        <f>VLOOKUP(E1100,mas!G:H,2,FALSE)</f>
        <v>揮発油（ガソリン）</v>
      </c>
      <c r="G1100" s="30">
        <v>0.33</v>
      </c>
      <c r="H1100" s="30">
        <v>0.33</v>
      </c>
      <c r="I1100" s="30">
        <v>0.36</v>
      </c>
      <c r="J1100" s="30">
        <v>0.38</v>
      </c>
      <c r="K1100" s="30">
        <v>0.38</v>
      </c>
      <c r="L1100" s="30">
        <v>0.36</v>
      </c>
      <c r="M1100" s="30">
        <v>0.35</v>
      </c>
      <c r="N1100" s="30">
        <v>0.33</v>
      </c>
      <c r="O1100" s="30">
        <v>0.35</v>
      </c>
      <c r="P1100" s="30">
        <v>0.33</v>
      </c>
      <c r="Q1100" s="30">
        <v>0.33</v>
      </c>
      <c r="R1100" s="30">
        <v>0.35</v>
      </c>
      <c r="S1100" s="114">
        <v>4.18</v>
      </c>
      <c r="T1100" s="71"/>
    </row>
    <row r="1101" spans="1:20">
      <c r="A1101" s="30">
        <f t="shared" si="144"/>
        <v>2022566</v>
      </c>
      <c r="B1101" s="30">
        <v>56</v>
      </c>
      <c r="C1101" s="30" t="str">
        <f>VLOOKUP(B1101,mas!B:C,2,FALSE)</f>
        <v>あらぐさデイサービス</v>
      </c>
      <c r="D1101" s="30">
        <v>2022</v>
      </c>
      <c r="E1101" s="30">
        <v>6</v>
      </c>
      <c r="F1101" s="30" t="str">
        <f>VLOOKUP(E1101,mas!G:H,2,FALSE)</f>
        <v>都市ガス（13A）</v>
      </c>
      <c r="G1101" s="30">
        <v>0.67</v>
      </c>
      <c r="H1101" s="30">
        <v>0.66800000000000004</v>
      </c>
      <c r="I1101" s="30">
        <v>0.67200000000000004</v>
      </c>
      <c r="J1101" s="30">
        <v>0.625</v>
      </c>
      <c r="K1101" s="30">
        <v>0.63</v>
      </c>
      <c r="L1101" s="30">
        <v>0.623</v>
      </c>
      <c r="M1101" s="30">
        <v>0.55000000000000004</v>
      </c>
      <c r="N1101" s="30">
        <v>0.53500000000000003</v>
      </c>
      <c r="O1101" s="30">
        <v>0.56999999999999995</v>
      </c>
      <c r="P1101" s="30">
        <v>0.56999999999999995</v>
      </c>
      <c r="Q1101" s="30">
        <v>0.56499999999999995</v>
      </c>
      <c r="R1101" s="30">
        <v>0.57499999999999996</v>
      </c>
      <c r="S1101" s="114">
        <v>7.2530000000000001</v>
      </c>
      <c r="T1101" s="71"/>
    </row>
    <row r="1102" spans="1:20">
      <c r="A1102" s="30">
        <f t="shared" si="144"/>
        <v>2022567</v>
      </c>
      <c r="B1102" s="30">
        <v>56</v>
      </c>
      <c r="C1102" s="30" t="str">
        <f>VLOOKUP(B1102,mas!B:C,2,FALSE)</f>
        <v>あらぐさデイサービス</v>
      </c>
      <c r="D1102" s="30">
        <v>2022</v>
      </c>
      <c r="E1102" s="30">
        <v>7</v>
      </c>
      <c r="F1102" s="30" t="str">
        <f>VLOOKUP(E1102,mas!G:H,2,FALSE)</f>
        <v>電　力</v>
      </c>
      <c r="G1102" s="30">
        <v>1.25</v>
      </c>
      <c r="H1102" s="30">
        <v>1.25</v>
      </c>
      <c r="I1102" s="30">
        <v>1.2609999999999999</v>
      </c>
      <c r="J1102" s="30">
        <v>1.2749999999999999</v>
      </c>
      <c r="K1102" s="30">
        <v>1.2749999999999999</v>
      </c>
      <c r="L1102" s="30">
        <v>1.22</v>
      </c>
      <c r="M1102" s="30">
        <v>1.2</v>
      </c>
      <c r="N1102" s="30">
        <v>1.21</v>
      </c>
      <c r="O1102" s="30">
        <v>1.58</v>
      </c>
      <c r="P1102" s="30">
        <v>1.585</v>
      </c>
      <c r="Q1102" s="30">
        <v>1.55</v>
      </c>
      <c r="R1102" s="30">
        <v>1.5249999999999999</v>
      </c>
      <c r="S1102" s="114">
        <v>16.181000000000001</v>
      </c>
      <c r="T1102" s="71"/>
    </row>
    <row r="1103" spans="1:20">
      <c r="A1103" s="30">
        <f t="shared" si="144"/>
        <v>2022701</v>
      </c>
      <c r="B1103" s="30">
        <v>70</v>
      </c>
      <c r="C1103" s="30" t="str">
        <f>VLOOKUP(B1103,mas!B:C,2,FALSE)</f>
        <v>京都協立病院</v>
      </c>
      <c r="D1103" s="30">
        <v>2022</v>
      </c>
      <c r="E1103" s="30">
        <v>1</v>
      </c>
      <c r="F1103" s="30" t="str">
        <f>VLOOKUP(E1103,mas!G:H,2,FALSE)</f>
        <v>揮発油（ガソリン）</v>
      </c>
      <c r="G1103" s="30">
        <v>0.432</v>
      </c>
      <c r="H1103" s="30">
        <v>0.41199999999999998</v>
      </c>
      <c r="I1103" s="30">
        <v>0.45900000000000002</v>
      </c>
      <c r="J1103" s="30">
        <v>0.52800000000000002</v>
      </c>
      <c r="K1103" s="30">
        <v>0.51300000000000001</v>
      </c>
      <c r="L1103" s="30">
        <v>0.44700000000000001</v>
      </c>
      <c r="M1103" s="30">
        <v>0.45500000000000002</v>
      </c>
      <c r="N1103" s="30">
        <v>0.45700000000000002</v>
      </c>
      <c r="O1103" s="30">
        <v>0.434</v>
      </c>
      <c r="P1103" s="30">
        <v>0.48599999999999999</v>
      </c>
      <c r="Q1103" s="30">
        <v>0.40100000000000002</v>
      </c>
      <c r="R1103" s="30">
        <v>0.48499999999999999</v>
      </c>
      <c r="S1103" s="114">
        <v>5.5090000000000003</v>
      </c>
      <c r="T1103" s="71"/>
    </row>
    <row r="1104" spans="1:20">
      <c r="A1104" s="30">
        <f t="shared" si="144"/>
        <v>2022703</v>
      </c>
      <c r="B1104" s="30">
        <v>70</v>
      </c>
      <c r="C1104" s="30" t="str">
        <f>VLOOKUP(B1104,mas!B:C,2,FALSE)</f>
        <v>京都協立病院</v>
      </c>
      <c r="D1104" s="30">
        <v>2022</v>
      </c>
      <c r="E1104" s="30">
        <v>3</v>
      </c>
      <c r="F1104" s="30" t="str">
        <f>VLOOKUP(E1104,mas!G:H,2,FALSE)</f>
        <v>軽　油</v>
      </c>
      <c r="G1104" s="30">
        <v>0</v>
      </c>
      <c r="H1104" s="30">
        <v>4.8000000000000001E-2</v>
      </c>
      <c r="I1104" s="30">
        <v>5.6000000000000001E-2</v>
      </c>
      <c r="J1104" s="30">
        <v>0</v>
      </c>
      <c r="K1104" s="30">
        <v>0</v>
      </c>
      <c r="L1104" s="30">
        <v>0.03</v>
      </c>
      <c r="M1104" s="30">
        <v>0</v>
      </c>
      <c r="N1104" s="30">
        <v>5.1999999999999998E-2</v>
      </c>
      <c r="O1104" s="30">
        <v>0</v>
      </c>
      <c r="P1104" s="30">
        <v>0</v>
      </c>
      <c r="Q1104" s="30">
        <v>0</v>
      </c>
      <c r="R1104" s="30">
        <v>5.3999999999999999E-2</v>
      </c>
      <c r="S1104" s="114">
        <v>0.24</v>
      </c>
      <c r="T1104" s="71"/>
    </row>
    <row r="1105" spans="1:20">
      <c r="A1105" s="30">
        <f t="shared" si="144"/>
        <v>2022705</v>
      </c>
      <c r="B1105" s="30">
        <v>70</v>
      </c>
      <c r="C1105" s="30" t="str">
        <f>VLOOKUP(B1105,mas!B:C,2,FALSE)</f>
        <v>京都協立病院</v>
      </c>
      <c r="D1105" s="30">
        <v>2022</v>
      </c>
      <c r="E1105" s="30">
        <v>5</v>
      </c>
      <c r="F1105" s="30" t="str">
        <f>VLOOKUP(E1105,mas!G:H,2,FALSE)</f>
        <v>液化石油ガス（LPG)</v>
      </c>
      <c r="G1105" s="30">
        <v>1.028</v>
      </c>
      <c r="H1105" s="30">
        <v>0.871</v>
      </c>
      <c r="I1105" s="30">
        <v>0.86599999999999999</v>
      </c>
      <c r="J1105" s="30">
        <v>0.74199999999999999</v>
      </c>
      <c r="K1105" s="30">
        <v>0.70399999999999996</v>
      </c>
      <c r="L1105" s="30">
        <v>0.76300000000000001</v>
      </c>
      <c r="M1105" s="30">
        <v>0.86</v>
      </c>
      <c r="N1105" s="30">
        <v>0.90900000000000003</v>
      </c>
      <c r="O1105" s="30">
        <v>1.073</v>
      </c>
      <c r="P1105" s="30">
        <v>1.1060000000000001</v>
      </c>
      <c r="Q1105" s="30">
        <v>1.1339999999999999</v>
      </c>
      <c r="R1105" s="30">
        <v>0.95499999999999996</v>
      </c>
      <c r="S1105" s="114">
        <v>11.010999999999999</v>
      </c>
      <c r="T1105" s="71"/>
    </row>
    <row r="1106" spans="1:20">
      <c r="A1106" s="30">
        <f t="shared" si="144"/>
        <v>2022707</v>
      </c>
      <c r="B1106" s="30">
        <v>70</v>
      </c>
      <c r="C1106" s="30" t="str">
        <f>VLOOKUP(B1106,mas!B:C,2,FALSE)</f>
        <v>京都協立病院</v>
      </c>
      <c r="D1106" s="30">
        <v>2022</v>
      </c>
      <c r="E1106" s="30">
        <v>7</v>
      </c>
      <c r="F1106" s="30" t="str">
        <f>VLOOKUP(E1106,mas!G:H,2,FALSE)</f>
        <v>電　力</v>
      </c>
      <c r="G1106" s="30">
        <v>45.866</v>
      </c>
      <c r="H1106" s="30">
        <v>45.843000000000004</v>
      </c>
      <c r="I1106" s="30">
        <v>55.923000000000002</v>
      </c>
      <c r="J1106" s="30">
        <v>71.224999999999994</v>
      </c>
      <c r="K1106" s="30">
        <v>77.599000000000004</v>
      </c>
      <c r="L1106" s="30">
        <v>59.569000000000003</v>
      </c>
      <c r="M1106" s="30">
        <v>48.426000000000002</v>
      </c>
      <c r="N1106" s="30">
        <v>52.685000000000002</v>
      </c>
      <c r="O1106" s="30">
        <v>86.55</v>
      </c>
      <c r="P1106" s="30">
        <v>93.13</v>
      </c>
      <c r="Q1106" s="30">
        <v>81.111999999999995</v>
      </c>
      <c r="R1106" s="30">
        <v>62.201999999999998</v>
      </c>
      <c r="S1106" s="114">
        <v>780.13</v>
      </c>
      <c r="T1106" s="71"/>
    </row>
    <row r="1107" spans="1:20">
      <c r="A1107" s="30">
        <f t="shared" si="144"/>
        <v>2022711</v>
      </c>
      <c r="B1107" s="30">
        <v>71</v>
      </c>
      <c r="C1107" s="30" t="str">
        <f>VLOOKUP(B1107,mas!B:C,2,FALSE)</f>
        <v>あやべ協立診療所</v>
      </c>
      <c r="D1107" s="30">
        <v>2022</v>
      </c>
      <c r="E1107" s="30">
        <v>1</v>
      </c>
      <c r="F1107" s="30" t="str">
        <f>VLOOKUP(E1107,mas!G:H,2,FALSE)</f>
        <v>揮発油（ガソリン）</v>
      </c>
      <c r="G1107" s="30">
        <v>0.53900000000000003</v>
      </c>
      <c r="H1107" s="30">
        <v>0.55900000000000005</v>
      </c>
      <c r="I1107" s="30">
        <v>0.56899999999999995</v>
      </c>
      <c r="J1107" s="30">
        <v>0.61699999999999999</v>
      </c>
      <c r="K1107" s="30">
        <v>0.67</v>
      </c>
      <c r="L1107" s="30">
        <v>0.64700000000000002</v>
      </c>
      <c r="M1107" s="30">
        <v>0.55900000000000005</v>
      </c>
      <c r="N1107" s="30">
        <v>0.56899999999999995</v>
      </c>
      <c r="O1107" s="30">
        <v>0.59399999999999997</v>
      </c>
      <c r="P1107" s="30">
        <v>0.69</v>
      </c>
      <c r="Q1107" s="30">
        <v>0.51300000000000001</v>
      </c>
      <c r="R1107" s="30">
        <v>0.59199999999999997</v>
      </c>
      <c r="S1107" s="114">
        <v>7.1180000000000003</v>
      </c>
      <c r="T1107" s="71"/>
    </row>
    <row r="1108" spans="1:20">
      <c r="A1108" s="30">
        <f t="shared" si="144"/>
        <v>2022713</v>
      </c>
      <c r="B1108" s="30">
        <v>71</v>
      </c>
      <c r="C1108" s="30" t="str">
        <f>VLOOKUP(B1108,mas!B:C,2,FALSE)</f>
        <v>あやべ協立診療所</v>
      </c>
      <c r="D1108" s="30">
        <v>2022</v>
      </c>
      <c r="E1108" s="30">
        <v>3</v>
      </c>
      <c r="F1108" s="30" t="str">
        <f>VLOOKUP(E1108,mas!G:H,2,FALSE)</f>
        <v>軽　油</v>
      </c>
      <c r="G1108" s="30">
        <v>2.4E-2</v>
      </c>
      <c r="H1108" s="30">
        <v>2.3E-2</v>
      </c>
      <c r="I1108" s="30">
        <v>2.3E-2</v>
      </c>
      <c r="J1108" s="30">
        <v>0</v>
      </c>
      <c r="K1108" s="30">
        <v>0.03</v>
      </c>
      <c r="L1108" s="30">
        <v>0</v>
      </c>
      <c r="M1108" s="30">
        <v>0</v>
      </c>
      <c r="N1108" s="30">
        <v>2.3E-2</v>
      </c>
      <c r="O1108" s="30">
        <v>0</v>
      </c>
      <c r="P1108" s="30">
        <v>3.5999999999999997E-2</v>
      </c>
      <c r="Q1108" s="30">
        <v>0</v>
      </c>
      <c r="R1108" s="30">
        <v>2.5999999999999999E-2</v>
      </c>
      <c r="S1108" s="114">
        <v>0.185</v>
      </c>
      <c r="T1108" s="71"/>
    </row>
    <row r="1109" spans="1:20">
      <c r="A1109" s="30">
        <f t="shared" si="144"/>
        <v>2022715</v>
      </c>
      <c r="B1109" s="30">
        <v>71</v>
      </c>
      <c r="C1109" s="30" t="str">
        <f>VLOOKUP(B1109,mas!B:C,2,FALSE)</f>
        <v>あやべ協立診療所</v>
      </c>
      <c r="D1109" s="30">
        <v>2022</v>
      </c>
      <c r="E1109" s="30">
        <v>5</v>
      </c>
      <c r="F1109" s="30" t="str">
        <f>VLOOKUP(E1109,mas!G:H,2,FALSE)</f>
        <v>液化石油ガス（LPG)</v>
      </c>
      <c r="G1109" s="30">
        <v>0.128</v>
      </c>
      <c r="H1109" s="30">
        <v>0.11899999999999999</v>
      </c>
      <c r="I1109" s="30">
        <v>9.9000000000000005E-2</v>
      </c>
      <c r="J1109" s="30">
        <v>8.6999999999999994E-2</v>
      </c>
      <c r="K1109" s="30">
        <v>7.8E-2</v>
      </c>
      <c r="L1109" s="30">
        <v>6.8000000000000005E-2</v>
      </c>
      <c r="M1109" s="30">
        <v>7.5999999999999998E-2</v>
      </c>
      <c r="N1109" s="30">
        <v>9.8000000000000004E-2</v>
      </c>
      <c r="O1109" s="30">
        <v>0.11</v>
      </c>
      <c r="P1109" s="30">
        <v>0.13300000000000001</v>
      </c>
      <c r="Q1109" s="30">
        <v>0.13500000000000001</v>
      </c>
      <c r="R1109" s="30">
        <v>0.125</v>
      </c>
      <c r="S1109" s="114">
        <v>1.256</v>
      </c>
      <c r="T1109" s="71"/>
    </row>
    <row r="1110" spans="1:20">
      <c r="A1110" s="30">
        <f t="shared" si="144"/>
        <v>2022717</v>
      </c>
      <c r="B1110" s="30">
        <v>71</v>
      </c>
      <c r="C1110" s="30" t="str">
        <f>VLOOKUP(B1110,mas!B:C,2,FALSE)</f>
        <v>あやべ協立診療所</v>
      </c>
      <c r="D1110" s="30">
        <v>2022</v>
      </c>
      <c r="E1110" s="30">
        <v>7</v>
      </c>
      <c r="F1110" s="30" t="str">
        <f>VLOOKUP(E1110,mas!G:H,2,FALSE)</f>
        <v>電　力</v>
      </c>
      <c r="G1110" s="30">
        <v>11.483000000000001</v>
      </c>
      <c r="H1110" s="30">
        <v>8.6370000000000005</v>
      </c>
      <c r="I1110" s="30">
        <v>10.879</v>
      </c>
      <c r="J1110" s="30">
        <v>15.013</v>
      </c>
      <c r="K1110" s="30">
        <v>16.914000000000001</v>
      </c>
      <c r="L1110" s="30">
        <v>11.606</v>
      </c>
      <c r="M1110" s="30">
        <v>10.11</v>
      </c>
      <c r="N1110" s="30">
        <v>14.599</v>
      </c>
      <c r="O1110" s="30">
        <v>22.562999999999999</v>
      </c>
      <c r="P1110" s="30">
        <v>21.672000000000001</v>
      </c>
      <c r="Q1110" s="30">
        <v>21.675000000000001</v>
      </c>
      <c r="R1110" s="30">
        <v>16.478000000000002</v>
      </c>
      <c r="S1110" s="114">
        <v>181.62899999999999</v>
      </c>
      <c r="T1110" s="71"/>
    </row>
    <row r="1111" spans="1:20">
      <c r="A1111" s="30">
        <f t="shared" si="144"/>
        <v>2022721</v>
      </c>
      <c r="B1111" s="30">
        <v>72</v>
      </c>
      <c r="C1111" s="30" t="str">
        <f>VLOOKUP(B1111,mas!B:C,2,FALSE)</f>
        <v>まいづる協立診療所</v>
      </c>
      <c r="D1111" s="30">
        <v>2022</v>
      </c>
      <c r="E1111" s="30">
        <v>1</v>
      </c>
      <c r="F1111" s="30" t="str">
        <f>VLOOKUP(E1111,mas!G:H,2,FALSE)</f>
        <v>揮発油（ガソリン）</v>
      </c>
      <c r="G1111" s="30">
        <v>5.8000000000000003E-2</v>
      </c>
      <c r="H1111" s="30">
        <v>6.6000000000000003E-2</v>
      </c>
      <c r="I1111" s="30">
        <v>8.2000000000000003E-2</v>
      </c>
      <c r="J1111" s="30">
        <v>9.2999999999999999E-2</v>
      </c>
      <c r="K1111" s="30">
        <v>8.4000000000000005E-2</v>
      </c>
      <c r="L1111" s="30">
        <v>5.8999999999999997E-2</v>
      </c>
      <c r="M1111" s="30">
        <v>0.106</v>
      </c>
      <c r="N1111" s="30">
        <v>5.3999999999999999E-2</v>
      </c>
      <c r="O1111" s="30">
        <v>7.5999999999999998E-2</v>
      </c>
      <c r="P1111" s="30">
        <v>0.108</v>
      </c>
      <c r="Q1111" s="30">
        <v>5.3999999999999999E-2</v>
      </c>
      <c r="R1111" s="30">
        <v>0.06</v>
      </c>
      <c r="S1111" s="114">
        <v>0.9</v>
      </c>
      <c r="T1111" s="71"/>
    </row>
    <row r="1112" spans="1:20">
      <c r="A1112" s="30">
        <f t="shared" si="144"/>
        <v>2022725</v>
      </c>
      <c r="B1112" s="30">
        <v>72</v>
      </c>
      <c r="C1112" s="30" t="str">
        <f>VLOOKUP(B1112,mas!B:C,2,FALSE)</f>
        <v>まいづる協立診療所</v>
      </c>
      <c r="D1112" s="30">
        <v>2022</v>
      </c>
      <c r="E1112" s="30">
        <v>5</v>
      </c>
      <c r="F1112" s="30" t="str">
        <f>VLOOKUP(E1112,mas!G:H,2,FALSE)</f>
        <v>液化石油ガス（LPG)</v>
      </c>
      <c r="G1112" s="30">
        <v>9.8000000000000004E-2</v>
      </c>
      <c r="H1112" s="30">
        <v>3.5999999999999997E-2</v>
      </c>
      <c r="I1112" s="30">
        <v>0.16700000000000001</v>
      </c>
      <c r="J1112" s="30">
        <v>0.20200000000000001</v>
      </c>
      <c r="K1112" s="30">
        <v>0.16800000000000001</v>
      </c>
      <c r="L1112" s="30">
        <v>8.3000000000000004E-2</v>
      </c>
      <c r="M1112" s="30">
        <v>6.2E-2</v>
      </c>
      <c r="N1112" s="30">
        <v>0.13500000000000001</v>
      </c>
      <c r="O1112" s="30">
        <v>0.121</v>
      </c>
      <c r="P1112" s="30">
        <v>0.17299999999999999</v>
      </c>
      <c r="Q1112" s="30">
        <v>0.13200000000000001</v>
      </c>
      <c r="R1112" s="30">
        <v>7.8E-2</v>
      </c>
      <c r="S1112" s="114">
        <v>1.4550000000000001</v>
      </c>
      <c r="T1112" s="71"/>
    </row>
    <row r="1113" spans="1:20">
      <c r="A1113" s="30">
        <f t="shared" si="144"/>
        <v>2022727</v>
      </c>
      <c r="B1113" s="30">
        <v>72</v>
      </c>
      <c r="C1113" s="30" t="str">
        <f>VLOOKUP(B1113,mas!B:C,2,FALSE)</f>
        <v>まいづる協立診療所</v>
      </c>
      <c r="D1113" s="30">
        <v>2022</v>
      </c>
      <c r="E1113" s="30">
        <v>7</v>
      </c>
      <c r="F1113" s="30" t="str">
        <f>VLOOKUP(E1113,mas!G:H,2,FALSE)</f>
        <v>電　力</v>
      </c>
      <c r="G1113" s="30">
        <v>2.1150000000000002</v>
      </c>
      <c r="H1113" s="30">
        <v>1.74</v>
      </c>
      <c r="I1113" s="30">
        <v>2.3359999999999999</v>
      </c>
      <c r="J1113" s="30">
        <v>2.2839999999999998</v>
      </c>
      <c r="K1113" s="30">
        <v>2.617</v>
      </c>
      <c r="L1113" s="30">
        <v>2.1179999999999999</v>
      </c>
      <c r="M1113" s="30">
        <v>1.9870000000000001</v>
      </c>
      <c r="N1113" s="30">
        <v>2.2959999999999998</v>
      </c>
      <c r="O1113" s="30">
        <v>2.8980000000000001</v>
      </c>
      <c r="P1113" s="30">
        <v>2.706</v>
      </c>
      <c r="Q1113" s="30">
        <v>2.6859999999999999</v>
      </c>
      <c r="R1113" s="30">
        <v>2.4</v>
      </c>
      <c r="S1113" s="114">
        <v>28.183</v>
      </c>
      <c r="T1113" s="71"/>
    </row>
    <row r="1114" spans="1:20">
      <c r="A1114" s="30">
        <f t="shared" si="144"/>
        <v>2022731</v>
      </c>
      <c r="B1114" s="30">
        <v>73</v>
      </c>
      <c r="C1114" s="30" t="str">
        <f>VLOOKUP(B1114,mas!B:C,2,FALSE)</f>
        <v>たんご協立診療所</v>
      </c>
      <c r="D1114" s="30">
        <v>2022</v>
      </c>
      <c r="E1114" s="30">
        <v>1</v>
      </c>
      <c r="F1114" s="30" t="str">
        <f>VLOOKUP(E1114,mas!G:H,2,FALSE)</f>
        <v>揮発油（ガソリン）</v>
      </c>
      <c r="G1114" s="30">
        <v>4.9000000000000002E-2</v>
      </c>
      <c r="H1114" s="30">
        <v>3.7999999999999999E-2</v>
      </c>
      <c r="I1114" s="30">
        <v>4.0500000000000001E-2</v>
      </c>
      <c r="J1114" s="30">
        <v>5.6899999999999999E-2</v>
      </c>
      <c r="K1114" s="30">
        <v>4.8500000000000001E-2</v>
      </c>
      <c r="L1114" s="30">
        <v>5.2200000000000003E-2</v>
      </c>
      <c r="M1114" s="30">
        <v>4.0899999999999999E-2</v>
      </c>
      <c r="N1114" s="30">
        <v>4.9000000000000002E-2</v>
      </c>
      <c r="O1114" s="30">
        <v>4.3999999999999997E-2</v>
      </c>
      <c r="P1114" s="30">
        <v>3.9E-2</v>
      </c>
      <c r="Q1114" s="30">
        <v>4.5999999999999999E-2</v>
      </c>
      <c r="R1114" s="30">
        <v>4.58E-2</v>
      </c>
      <c r="S1114" s="114">
        <v>0.54979999999999996</v>
      </c>
      <c r="T1114" s="71"/>
    </row>
    <row r="1115" spans="1:20">
      <c r="A1115" s="30">
        <f t="shared" si="144"/>
        <v>2022732</v>
      </c>
      <c r="B1115" s="30">
        <v>73</v>
      </c>
      <c r="C1115" s="30" t="str">
        <f>VLOOKUP(B1115,mas!B:C,2,FALSE)</f>
        <v>たんご協立診療所</v>
      </c>
      <c r="D1115" s="30">
        <v>2022</v>
      </c>
      <c r="E1115" s="30">
        <v>2</v>
      </c>
      <c r="F1115" s="30" t="str">
        <f>VLOOKUP(E1115,mas!G:H,2,FALSE)</f>
        <v>灯　油</v>
      </c>
      <c r="G1115" s="30">
        <v>0.435</v>
      </c>
      <c r="H1115" s="30">
        <v>0</v>
      </c>
      <c r="I1115" s="30">
        <v>0.435</v>
      </c>
      <c r="J1115" s="30">
        <v>0.86299999999999999</v>
      </c>
      <c r="K1115" s="30">
        <v>1.107</v>
      </c>
      <c r="L1115" s="30">
        <v>0.59499999999999997</v>
      </c>
      <c r="M1115" s="30">
        <v>0.13</v>
      </c>
      <c r="N1115" s="30">
        <v>0.39500000000000002</v>
      </c>
      <c r="O1115" s="30">
        <v>1.296</v>
      </c>
      <c r="P1115" s="30">
        <v>1.1539999999999999</v>
      </c>
      <c r="Q1115" s="30">
        <v>1.0489999999999999</v>
      </c>
      <c r="R1115" s="30">
        <v>0.84799999999999998</v>
      </c>
      <c r="S1115" s="114">
        <v>8.3070000000000004</v>
      </c>
      <c r="T1115" s="71"/>
    </row>
    <row r="1116" spans="1:20">
      <c r="A1116" s="30">
        <f t="shared" ref="A1116:A1178" si="145">D1116*1000+B1116*10+E1116</f>
        <v>2022735</v>
      </c>
      <c r="B1116" s="30">
        <v>73</v>
      </c>
      <c r="C1116" s="30" t="str">
        <f>VLOOKUP(B1116,mas!B:C,2,FALSE)</f>
        <v>たんご協立診療所</v>
      </c>
      <c r="D1116" s="30">
        <v>2022</v>
      </c>
      <c r="E1116" s="30">
        <v>5</v>
      </c>
      <c r="F1116" s="30" t="str">
        <f>VLOOKUP(E1116,mas!G:H,2,FALSE)</f>
        <v>液化石油ガス（LPG)</v>
      </c>
      <c r="G1116" s="30">
        <v>6.0000000000000001E-3</v>
      </c>
      <c r="H1116" s="30">
        <v>4.0000000000000001E-3</v>
      </c>
      <c r="I1116" s="30">
        <v>4.0000000000000001E-3</v>
      </c>
      <c r="J1116" s="30">
        <v>2E-3</v>
      </c>
      <c r="K1116" s="30">
        <v>2E-3</v>
      </c>
      <c r="L1116" s="30">
        <v>2E-3</v>
      </c>
      <c r="M1116" s="30">
        <v>2E-3</v>
      </c>
      <c r="N1116" s="30">
        <v>4.0000000000000001E-3</v>
      </c>
      <c r="O1116" s="30">
        <v>4.0000000000000001E-3</v>
      </c>
      <c r="P1116" s="30">
        <v>5.0000000000000001E-3</v>
      </c>
      <c r="Q1116" s="30">
        <v>6.0000000000000001E-3</v>
      </c>
      <c r="R1116" s="30">
        <v>5.0000000000000001E-3</v>
      </c>
      <c r="S1116" s="114">
        <v>4.5999999999999999E-2</v>
      </c>
      <c r="T1116" s="71"/>
    </row>
    <row r="1117" spans="1:20">
      <c r="A1117" s="30">
        <f t="shared" si="145"/>
        <v>2022737</v>
      </c>
      <c r="B1117" s="30">
        <v>73</v>
      </c>
      <c r="C1117" s="30" t="str">
        <f>VLOOKUP(B1117,mas!B:C,2,FALSE)</f>
        <v>たんご協立診療所</v>
      </c>
      <c r="D1117" s="30">
        <v>2022</v>
      </c>
      <c r="E1117" s="30">
        <v>7</v>
      </c>
      <c r="F1117" s="30" t="str">
        <f>VLOOKUP(E1117,mas!G:H,2,FALSE)</f>
        <v>電　力</v>
      </c>
      <c r="G1117" s="30">
        <v>2.9449999999999998</v>
      </c>
      <c r="H1117" s="30">
        <v>2.484</v>
      </c>
      <c r="I1117" s="30">
        <v>2.3039999999999998</v>
      </c>
      <c r="J1117" s="30">
        <v>3.0339999999999998</v>
      </c>
      <c r="K1117" s="30">
        <v>2.8330000000000002</v>
      </c>
      <c r="L1117" s="30">
        <v>2.7229999999999999</v>
      </c>
      <c r="M1117" s="30">
        <v>2.4159999999999999</v>
      </c>
      <c r="N1117" s="30">
        <v>2.706</v>
      </c>
      <c r="O1117" s="30">
        <v>3.1880000000000002</v>
      </c>
      <c r="P1117" s="30">
        <v>3.621</v>
      </c>
      <c r="Q1117" s="30">
        <v>3.4129999999999998</v>
      </c>
      <c r="R1117" s="30">
        <v>2.665</v>
      </c>
      <c r="S1117" s="114">
        <v>34.332000000000001</v>
      </c>
      <c r="T1117" s="71"/>
    </row>
    <row r="1118" spans="1:20">
      <c r="A1118" s="30">
        <f t="shared" si="145"/>
        <v>2022741</v>
      </c>
      <c r="B1118" s="30">
        <v>74</v>
      </c>
      <c r="C1118" s="30" t="str">
        <f>VLOOKUP(B1118,mas!B:C,2,FALSE)</f>
        <v>在宅ケアＳＴげんき</v>
      </c>
      <c r="D1118" s="30">
        <v>2022</v>
      </c>
      <c r="E1118" s="30">
        <v>1</v>
      </c>
      <c r="F1118" s="30" t="str">
        <f>VLOOKUP(E1118,mas!G:H,2,FALSE)</f>
        <v>揮発油（ガソリン）</v>
      </c>
      <c r="G1118" s="30">
        <v>0.38</v>
      </c>
      <c r="H1118" s="30">
        <v>0.35399999999999998</v>
      </c>
      <c r="I1118" s="30">
        <v>0.45300000000000001</v>
      </c>
      <c r="J1118" s="30">
        <v>0.46300000000000002</v>
      </c>
      <c r="K1118" s="30">
        <v>0.42299999999999999</v>
      </c>
      <c r="L1118" s="30">
        <v>0.49299999999999999</v>
      </c>
      <c r="M1118" s="30">
        <v>0.38500000000000001</v>
      </c>
      <c r="N1118" s="30">
        <v>0.41</v>
      </c>
      <c r="O1118" s="30">
        <v>0.42699999999999999</v>
      </c>
      <c r="P1118" s="30">
        <v>0.38200000000000001</v>
      </c>
      <c r="Q1118" s="30">
        <v>0.36799999999999999</v>
      </c>
      <c r="R1118" s="30">
        <v>0.45400000000000001</v>
      </c>
      <c r="S1118" s="114">
        <v>4.992</v>
      </c>
      <c r="T1118" s="71"/>
    </row>
    <row r="1119" spans="1:20">
      <c r="A1119" s="30">
        <f t="shared" si="145"/>
        <v>2022761</v>
      </c>
      <c r="B1119" s="30">
        <v>76</v>
      </c>
      <c r="C1119" s="30" t="str">
        <f>VLOOKUP(B1119,mas!B:C,2,FALSE)</f>
        <v>訪問看護ＳＴゆたかの</v>
      </c>
      <c r="D1119" s="30">
        <v>2022</v>
      </c>
      <c r="E1119" s="30">
        <v>1</v>
      </c>
      <c r="F1119" s="30" t="str">
        <f>VLOOKUP(E1119,mas!G:H,2,FALSE)</f>
        <v>揮発油（ガソリン）</v>
      </c>
      <c r="G1119" s="30">
        <v>0.16650000000000001</v>
      </c>
      <c r="H1119" s="30">
        <v>0.1414</v>
      </c>
      <c r="I1119" s="30">
        <v>0.21640000000000001</v>
      </c>
      <c r="J1119" s="30">
        <v>0.21529999999999999</v>
      </c>
      <c r="K1119" s="30">
        <v>0.2109</v>
      </c>
      <c r="L1119" s="30">
        <v>0.16969999999999999</v>
      </c>
      <c r="M1119" s="30">
        <v>0.19939999999999999</v>
      </c>
      <c r="N1119" s="30">
        <v>0.18060000000000001</v>
      </c>
      <c r="O1119" s="30">
        <v>0.1958</v>
      </c>
      <c r="P1119" s="30">
        <v>0.17430000000000001</v>
      </c>
      <c r="Q1119" s="30">
        <v>0.19939999999999999</v>
      </c>
      <c r="R1119" s="30">
        <v>0.19550000000000001</v>
      </c>
      <c r="S1119" s="114">
        <v>2.2652000000000001</v>
      </c>
      <c r="T1119" s="71"/>
    </row>
    <row r="1120" spans="1:20">
      <c r="A1120" s="30">
        <f t="shared" si="145"/>
        <v>2022762</v>
      </c>
      <c r="B1120" s="30">
        <v>76</v>
      </c>
      <c r="C1120" s="30" t="str">
        <f>VLOOKUP(B1120,mas!B:C,2,FALSE)</f>
        <v>訪問看護ＳＴゆたかの</v>
      </c>
      <c r="D1120" s="30">
        <v>2022</v>
      </c>
      <c r="E1120" s="30">
        <v>2</v>
      </c>
      <c r="F1120" s="30" t="str">
        <f>VLOOKUP(E1120,mas!G:H,2,FALSE)</f>
        <v>灯　油</v>
      </c>
      <c r="G1120" s="30">
        <v>0</v>
      </c>
      <c r="H1120" s="30">
        <v>0</v>
      </c>
      <c r="I1120" s="30">
        <v>0</v>
      </c>
      <c r="J1120" s="30">
        <v>0</v>
      </c>
      <c r="K1120" s="30">
        <v>0</v>
      </c>
      <c r="L1120" s="30">
        <v>0</v>
      </c>
      <c r="M1120" s="30">
        <v>0</v>
      </c>
      <c r="N1120" s="30">
        <v>0</v>
      </c>
      <c r="O1120" s="30">
        <v>5.3999999999999999E-2</v>
      </c>
      <c r="P1120" s="30">
        <v>5.3999999999999999E-2</v>
      </c>
      <c r="Q1120" s="30">
        <v>3.5999999999999997E-2</v>
      </c>
      <c r="R1120" s="30">
        <v>3.5999999999999997E-2</v>
      </c>
      <c r="S1120" s="114">
        <v>0.18</v>
      </c>
      <c r="T1120" s="71"/>
    </row>
    <row r="1121" spans="1:20">
      <c r="A1121" s="30">
        <f t="shared" si="145"/>
        <v>2022765</v>
      </c>
      <c r="B1121" s="30">
        <v>76</v>
      </c>
      <c r="C1121" s="30" t="str">
        <f>VLOOKUP(B1121,mas!B:C,2,FALSE)</f>
        <v>訪問看護ＳＴゆたかの</v>
      </c>
      <c r="D1121" s="30">
        <v>2022</v>
      </c>
      <c r="E1121" s="30">
        <v>5</v>
      </c>
      <c r="F1121" s="30" t="str">
        <f>VLOOKUP(E1121,mas!G:H,2,FALSE)</f>
        <v>液化石油ガス（LPG)</v>
      </c>
      <c r="G1121" s="30">
        <v>7.0000000000000001E-3</v>
      </c>
      <c r="H1121" s="30">
        <v>5.0000000000000001E-3</v>
      </c>
      <c r="I1121" s="30">
        <v>4.0000000000000001E-3</v>
      </c>
      <c r="J1121" s="30">
        <v>3.0000000000000001E-3</v>
      </c>
      <c r="K1121" s="30">
        <v>3.0000000000000001E-3</v>
      </c>
      <c r="L1121" s="30">
        <v>3.0000000000000001E-3</v>
      </c>
      <c r="M1121" s="30">
        <v>4.0000000000000001E-3</v>
      </c>
      <c r="N1121" s="30">
        <v>6.0000000000000001E-3</v>
      </c>
      <c r="O1121" s="30">
        <v>7.0000000000000001E-3</v>
      </c>
      <c r="P1121" s="30">
        <v>7.0000000000000001E-3</v>
      </c>
      <c r="Q1121" s="30">
        <v>8.0000000000000002E-3</v>
      </c>
      <c r="R1121" s="30">
        <v>8.0000000000000002E-3</v>
      </c>
      <c r="S1121" s="114">
        <v>6.5000000000000002E-2</v>
      </c>
      <c r="T1121" s="71"/>
    </row>
    <row r="1122" spans="1:20">
      <c r="A1122" s="30">
        <f t="shared" si="145"/>
        <v>2022767</v>
      </c>
      <c r="B1122" s="30">
        <v>76</v>
      </c>
      <c r="C1122" s="30" t="str">
        <f>VLOOKUP(B1122,mas!B:C,2,FALSE)</f>
        <v>訪問看護ＳＴゆたかの</v>
      </c>
      <c r="D1122" s="30">
        <v>2022</v>
      </c>
      <c r="E1122" s="30">
        <v>7</v>
      </c>
      <c r="F1122" s="30" t="str">
        <f>VLOOKUP(E1122,mas!G:H,2,FALSE)</f>
        <v>電　力</v>
      </c>
      <c r="G1122" s="30">
        <v>0.75800000000000001</v>
      </c>
      <c r="H1122" s="30">
        <v>0.38300000000000001</v>
      </c>
      <c r="I1122" s="30">
        <v>0.26900000000000002</v>
      </c>
      <c r="J1122" s="30">
        <v>0.69499999999999995</v>
      </c>
      <c r="K1122" s="30">
        <v>0.874</v>
      </c>
      <c r="L1122" s="30">
        <v>0.84</v>
      </c>
      <c r="M1122" s="30">
        <v>0.46400000000000002</v>
      </c>
      <c r="N1122" s="30">
        <v>0.35299999999999998</v>
      </c>
      <c r="O1122" s="30">
        <v>0.65700000000000003</v>
      </c>
      <c r="P1122" s="30">
        <v>1.139</v>
      </c>
      <c r="Q1122" s="30">
        <v>0.93600000000000005</v>
      </c>
      <c r="R1122" s="30">
        <v>0.78900000000000003</v>
      </c>
      <c r="S1122" s="114">
        <v>8.157</v>
      </c>
      <c r="T1122" s="71"/>
    </row>
    <row r="1123" spans="1:20">
      <c r="A1123" s="30">
        <f t="shared" si="145"/>
        <v>2022771</v>
      </c>
      <c r="B1123" s="30">
        <v>77</v>
      </c>
      <c r="C1123" s="30" t="str">
        <f>VLOOKUP(B1123,mas!B:C,2,FALSE)</f>
        <v>ほっとＳＴきぼう</v>
      </c>
      <c r="D1123" s="30">
        <v>2022</v>
      </c>
      <c r="E1123" s="30">
        <v>1</v>
      </c>
      <c r="F1123" s="30" t="str">
        <f>VLOOKUP(E1123,mas!G:H,2,FALSE)</f>
        <v>揮発油（ガソリン）</v>
      </c>
      <c r="G1123" s="30">
        <v>0.123</v>
      </c>
      <c r="H1123" s="30">
        <v>0.114</v>
      </c>
      <c r="I1123" s="30">
        <v>0.13</v>
      </c>
      <c r="J1123" s="30">
        <v>0.16800000000000001</v>
      </c>
      <c r="K1123" s="30">
        <v>0.14399999999999999</v>
      </c>
      <c r="L1123" s="30">
        <v>0.14899999999999999</v>
      </c>
      <c r="M1123" s="30">
        <v>0.109</v>
      </c>
      <c r="N1123" s="30">
        <v>0.13</v>
      </c>
      <c r="O1123" s="30">
        <v>0.124</v>
      </c>
      <c r="P1123" s="30">
        <v>0.15</v>
      </c>
      <c r="Q1123" s="30">
        <v>8.6999999999999994E-2</v>
      </c>
      <c r="R1123" s="30">
        <v>0.11</v>
      </c>
      <c r="S1123" s="114">
        <v>1.538</v>
      </c>
      <c r="T1123" s="71"/>
    </row>
    <row r="1124" spans="1:20">
      <c r="A1124" s="30">
        <f t="shared" si="145"/>
        <v>2022777</v>
      </c>
      <c r="B1124" s="30">
        <v>77</v>
      </c>
      <c r="C1124" s="30" t="str">
        <f>VLOOKUP(B1124,mas!B:C,2,FALSE)</f>
        <v>ほっとＳＴきぼう</v>
      </c>
      <c r="D1124" s="30">
        <v>2022</v>
      </c>
      <c r="E1124" s="30">
        <v>7</v>
      </c>
      <c r="F1124" s="30" t="str">
        <f>VLOOKUP(E1124,mas!G:H,2,FALSE)</f>
        <v>電　力</v>
      </c>
      <c r="G1124" s="30">
        <v>1.1890000000000001</v>
      </c>
      <c r="H1124" s="30">
        <v>0.76500000000000001</v>
      </c>
      <c r="I1124" s="30">
        <v>0.61499999999999999</v>
      </c>
      <c r="J1124" s="30">
        <v>0.71799999999999997</v>
      </c>
      <c r="K1124" s="30">
        <v>0.83099999999999996</v>
      </c>
      <c r="L1124" s="30">
        <v>0.94299999999999995</v>
      </c>
      <c r="M1124" s="30">
        <v>0.63800000000000001</v>
      </c>
      <c r="N1124" s="30">
        <v>0.70699999999999996</v>
      </c>
      <c r="O1124" s="30">
        <v>0.90300000000000002</v>
      </c>
      <c r="P1124" s="30">
        <v>1.258</v>
      </c>
      <c r="Q1124" s="30">
        <v>1.3260000000000001</v>
      </c>
      <c r="R1124" s="30">
        <v>1.292</v>
      </c>
      <c r="S1124" s="114">
        <v>11.185</v>
      </c>
      <c r="T1124" s="71"/>
    </row>
    <row r="1125" spans="1:20">
      <c r="A1125" s="30">
        <f t="shared" si="145"/>
        <v>2022781</v>
      </c>
      <c r="B1125" s="30">
        <v>78</v>
      </c>
      <c r="C1125" s="30" t="str">
        <f>VLOOKUP(B1125,mas!B:C,2,FALSE)</f>
        <v>ふれあいＳＴゆきわり</v>
      </c>
      <c r="D1125" s="30">
        <v>2022</v>
      </c>
      <c r="E1125" s="30">
        <v>1</v>
      </c>
      <c r="F1125" s="30" t="str">
        <f>VLOOKUP(E1125,mas!G:H,2,FALSE)</f>
        <v>揮発油（ガソリン）</v>
      </c>
      <c r="G1125" s="30">
        <v>0.254</v>
      </c>
      <c r="H1125" s="30">
        <v>0.218</v>
      </c>
      <c r="I1125" s="30">
        <v>0.27</v>
      </c>
      <c r="J1125" s="30">
        <v>0.26700000000000002</v>
      </c>
      <c r="K1125" s="30">
        <v>0.28499999999999998</v>
      </c>
      <c r="L1125" s="30">
        <v>0.26800000000000002</v>
      </c>
      <c r="M1125" s="30">
        <v>0.27</v>
      </c>
      <c r="N1125" s="30">
        <v>0.24399999999999999</v>
      </c>
      <c r="O1125" s="30">
        <v>0.25800000000000001</v>
      </c>
      <c r="P1125" s="30">
        <v>0.20100000000000001</v>
      </c>
      <c r="Q1125" s="30">
        <v>0.22900000000000001</v>
      </c>
      <c r="R1125" s="30">
        <v>0.23300000000000001</v>
      </c>
      <c r="S1125" s="114">
        <v>2.9969999999999999</v>
      </c>
      <c r="T1125" s="71"/>
    </row>
    <row r="1126" spans="1:20">
      <c r="A1126" s="30">
        <f t="shared" si="145"/>
        <v>2022782</v>
      </c>
      <c r="B1126" s="30">
        <v>78</v>
      </c>
      <c r="C1126" s="30" t="str">
        <f>VLOOKUP(B1126,mas!B:C,2,FALSE)</f>
        <v>ふれあいＳＴゆきわり</v>
      </c>
      <c r="D1126" s="30">
        <v>2022</v>
      </c>
      <c r="E1126" s="30">
        <v>2</v>
      </c>
      <c r="F1126" s="30" t="str">
        <f>VLOOKUP(E1126,mas!G:H,2,FALSE)</f>
        <v>灯　油</v>
      </c>
      <c r="S1126" s="114"/>
      <c r="T1126" s="71"/>
    </row>
    <row r="1127" spans="1:20">
      <c r="A1127" s="30">
        <f t="shared" si="145"/>
        <v>2022787</v>
      </c>
      <c r="B1127" s="30">
        <v>78</v>
      </c>
      <c r="C1127" s="30" t="str">
        <f>VLOOKUP(B1127,mas!B:C,2,FALSE)</f>
        <v>ふれあいＳＴゆきわり</v>
      </c>
      <c r="D1127" s="30">
        <v>2022</v>
      </c>
      <c r="E1127" s="30">
        <v>7</v>
      </c>
      <c r="F1127" s="30" t="str">
        <f>VLOOKUP(E1127,mas!G:H,2,FALSE)</f>
        <v>電　力</v>
      </c>
      <c r="G1127" s="30">
        <v>0.374</v>
      </c>
      <c r="H1127" s="30">
        <v>0.26200000000000001</v>
      </c>
      <c r="I1127" s="30">
        <v>0.44800000000000001</v>
      </c>
      <c r="J1127" s="30">
        <v>0.53500000000000003</v>
      </c>
      <c r="K1127" s="30">
        <v>0.59099999999999997</v>
      </c>
      <c r="L1127" s="30">
        <v>0.39700000000000002</v>
      </c>
      <c r="M1127" s="30">
        <v>0.312</v>
      </c>
      <c r="N1127" s="30">
        <v>0.50800000000000001</v>
      </c>
      <c r="O1127" s="30">
        <v>0.84499999999999997</v>
      </c>
      <c r="P1127" s="30">
        <v>0.82499999999999996</v>
      </c>
      <c r="Q1127" s="30">
        <v>0.78</v>
      </c>
      <c r="R1127" s="30">
        <v>0.5</v>
      </c>
      <c r="S1127" s="114">
        <v>6.3769999999999998</v>
      </c>
      <c r="T1127" s="71"/>
    </row>
    <row r="1128" spans="1:20">
      <c r="A1128" s="30">
        <f t="shared" si="145"/>
        <v>2022811</v>
      </c>
      <c r="B1128" s="30">
        <v>81</v>
      </c>
      <c r="C1128" s="30" t="str">
        <f>VLOOKUP(B1128,mas!B:C,2,FALSE)</f>
        <v>ふくちやま協立診療所</v>
      </c>
      <c r="D1128" s="30">
        <v>2022</v>
      </c>
      <c r="E1128" s="30">
        <v>1</v>
      </c>
      <c r="F1128" s="30" t="str">
        <f>VLOOKUP(E1128,mas!G:H,2,FALSE)</f>
        <v>揮発油（ガソリン）</v>
      </c>
      <c r="G1128" s="30">
        <v>0.24399999999999999</v>
      </c>
      <c r="H1128" s="30">
        <v>0.23300000000000001</v>
      </c>
      <c r="I1128" s="30">
        <v>0.25700000000000001</v>
      </c>
      <c r="J1128" s="30">
        <v>0.189</v>
      </c>
      <c r="K1128" s="30">
        <v>0.32</v>
      </c>
      <c r="L1128" s="30">
        <v>0.20899999999999999</v>
      </c>
      <c r="M1128" s="30">
        <v>0.24399999999999999</v>
      </c>
      <c r="N1128" s="30">
        <v>0.23400000000000001</v>
      </c>
      <c r="O1128" s="30">
        <v>0.183</v>
      </c>
      <c r="P1128" s="30">
        <v>0.19900000000000001</v>
      </c>
      <c r="Q1128" s="30">
        <v>0.23799999999999999</v>
      </c>
      <c r="R1128" s="30">
        <v>0.23899999999999999</v>
      </c>
      <c r="S1128" s="114">
        <v>2.7890000000000001</v>
      </c>
      <c r="T1128" s="71"/>
    </row>
    <row r="1129" spans="1:20">
      <c r="A1129" s="30">
        <f t="shared" si="145"/>
        <v>2022815</v>
      </c>
      <c r="B1129" s="30">
        <v>81</v>
      </c>
      <c r="C1129" s="30" t="str">
        <f>VLOOKUP(B1129,mas!B:C,2,FALSE)</f>
        <v>ふくちやま協立診療所</v>
      </c>
      <c r="D1129" s="30">
        <v>2022</v>
      </c>
      <c r="E1129" s="30">
        <v>5</v>
      </c>
      <c r="F1129" s="30" t="str">
        <f>VLOOKUP(E1129,mas!G:H,2,FALSE)</f>
        <v>液化石油ガス（LPG)</v>
      </c>
      <c r="G1129" s="30">
        <v>2.8E-3</v>
      </c>
      <c r="H1129" s="30">
        <v>2.2000000000000001E-3</v>
      </c>
      <c r="I1129" s="30">
        <v>1.1999999999999999E-3</v>
      </c>
      <c r="J1129" s="30">
        <v>2.2000000000000001E-3</v>
      </c>
      <c r="K1129" s="30">
        <v>2.2000000000000001E-3</v>
      </c>
      <c r="L1129" s="30">
        <v>2.2000000000000001E-3</v>
      </c>
      <c r="M1129" s="30">
        <v>2.2000000000000001E-3</v>
      </c>
      <c r="N1129" s="30">
        <v>2.2000000000000001E-3</v>
      </c>
      <c r="O1129" s="30">
        <v>2.8E-3</v>
      </c>
      <c r="P1129" s="30">
        <v>2.2000000000000001E-3</v>
      </c>
      <c r="Q1129" s="30">
        <v>2.3999999999999998E-3</v>
      </c>
      <c r="R1129" s="30">
        <v>2.8E-3</v>
      </c>
      <c r="S1129" s="114">
        <v>2.7400000000000001E-2</v>
      </c>
      <c r="T1129" s="71"/>
    </row>
    <row r="1130" spans="1:20">
      <c r="A1130" s="30">
        <f t="shared" si="145"/>
        <v>2022817</v>
      </c>
      <c r="B1130" s="30">
        <v>81</v>
      </c>
      <c r="C1130" s="30" t="str">
        <f>VLOOKUP(B1130,mas!B:C,2,FALSE)</f>
        <v>ふくちやま協立診療所</v>
      </c>
      <c r="D1130" s="30">
        <v>2022</v>
      </c>
      <c r="E1130" s="30">
        <v>7</v>
      </c>
      <c r="F1130" s="30" t="str">
        <f>VLOOKUP(E1130,mas!G:H,2,FALSE)</f>
        <v>電　力</v>
      </c>
      <c r="G1130" s="30">
        <v>3.4830000000000001</v>
      </c>
      <c r="H1130" s="30">
        <v>2.8039999999999998</v>
      </c>
      <c r="I1130" s="30">
        <v>3.2730000000000001</v>
      </c>
      <c r="J1130" s="30">
        <v>3.7879999999999998</v>
      </c>
      <c r="K1130" s="30">
        <v>4.2969999999999997</v>
      </c>
      <c r="L1130" s="30">
        <v>2.9079999999999999</v>
      </c>
      <c r="M1130" s="30">
        <v>3.2189999999999999</v>
      </c>
      <c r="N1130" s="30">
        <v>4.1159999999999997</v>
      </c>
      <c r="O1130" s="30">
        <v>5.7320000000000002</v>
      </c>
      <c r="P1130" s="30">
        <v>6.0410000000000004</v>
      </c>
      <c r="Q1130" s="30">
        <v>5.8860000000000001</v>
      </c>
      <c r="R1130" s="30">
        <v>4.8170000000000002</v>
      </c>
      <c r="S1130" s="114">
        <v>50.363999999999997</v>
      </c>
      <c r="T1130" s="71"/>
    </row>
    <row r="1131" spans="1:20">
      <c r="A1131" s="30">
        <f t="shared" si="145"/>
        <v>2022971</v>
      </c>
      <c r="B1131" s="72">
        <v>97</v>
      </c>
      <c r="C1131" s="72" t="str">
        <f>VLOOKUP(B1131,mas!B:C,2,FALSE)</f>
        <v>京都市内事業所計</v>
      </c>
      <c r="D1131" s="72">
        <v>2022</v>
      </c>
      <c r="E1131" s="72">
        <v>1</v>
      </c>
      <c r="F1131" s="72" t="str">
        <f>VLOOKUP(E1131,mas!G:H,2,FALSE)</f>
        <v>揮発油（ガソリン）</v>
      </c>
      <c r="G1131" s="72">
        <f t="shared" ref="G1131:R1131" si="146">SUMIF($E$1055:$E$1102,$E1131,G$1055:G$1102)</f>
        <v>2.2816000000000001</v>
      </c>
      <c r="H1131" s="72">
        <f t="shared" si="146"/>
        <v>2.4962000000000004</v>
      </c>
      <c r="I1131" s="72">
        <f t="shared" si="146"/>
        <v>2.9853000000000001</v>
      </c>
      <c r="J1131" s="72">
        <f t="shared" si="146"/>
        <v>3.2867999999999999</v>
      </c>
      <c r="K1131" s="72">
        <f t="shared" si="146"/>
        <v>3.3005</v>
      </c>
      <c r="L1131" s="72">
        <f t="shared" si="146"/>
        <v>3.0926999999999993</v>
      </c>
      <c r="M1131" s="72">
        <f t="shared" si="146"/>
        <v>2.6411000000000002</v>
      </c>
      <c r="N1131" s="72">
        <f t="shared" si="146"/>
        <v>2.5099</v>
      </c>
      <c r="O1131" s="72">
        <f t="shared" si="146"/>
        <v>2.6390000000000002</v>
      </c>
      <c r="P1131" s="72">
        <f t="shared" si="146"/>
        <v>2.2948999999999997</v>
      </c>
      <c r="Q1131" s="72">
        <f t="shared" si="146"/>
        <v>2.2989999999999999</v>
      </c>
      <c r="R1131" s="72">
        <f t="shared" si="146"/>
        <v>2.1377000000000002</v>
      </c>
      <c r="S1131" s="114">
        <f>SUM(G1131:R1131)</f>
        <v>31.964700000000001</v>
      </c>
      <c r="T1131" s="71"/>
    </row>
    <row r="1132" spans="1:20">
      <c r="A1132" s="30">
        <f t="shared" si="145"/>
        <v>2022972</v>
      </c>
      <c r="B1132" s="72">
        <v>97</v>
      </c>
      <c r="C1132" s="72" t="str">
        <f>VLOOKUP(B1132,mas!B:C,2,FALSE)</f>
        <v>京都市内事業所計</v>
      </c>
      <c r="D1132" s="72">
        <v>2022</v>
      </c>
      <c r="E1132" s="72">
        <v>2</v>
      </c>
      <c r="F1132" s="72" t="str">
        <f>VLOOKUP(E1132,mas!G:H,2,FALSE)</f>
        <v>灯　油</v>
      </c>
      <c r="G1132" s="72">
        <f t="shared" ref="G1132:G1137" si="147">SUMIF($E$1055:$E$1102,$E1132,G$1055:G$1102)</f>
        <v>0</v>
      </c>
      <c r="H1132" s="72">
        <f t="shared" ref="H1132:R1136" si="148">SUMIF($E$1055:$E$1102,$E1132,H$1055:H$1102)</f>
        <v>0</v>
      </c>
      <c r="I1132" s="72">
        <f t="shared" si="148"/>
        <v>0</v>
      </c>
      <c r="J1132" s="72">
        <f t="shared" si="148"/>
        <v>0</v>
      </c>
      <c r="K1132" s="72">
        <f t="shared" si="148"/>
        <v>0</v>
      </c>
      <c r="L1132" s="72">
        <f t="shared" si="148"/>
        <v>0</v>
      </c>
      <c r="M1132" s="72">
        <f t="shared" si="148"/>
        <v>0</v>
      </c>
      <c r="N1132" s="72">
        <f t="shared" si="148"/>
        <v>0.14000000000000001</v>
      </c>
      <c r="O1132" s="72">
        <f t="shared" si="148"/>
        <v>0.54300000000000004</v>
      </c>
      <c r="P1132" s="72">
        <f t="shared" si="148"/>
        <v>0.308</v>
      </c>
      <c r="Q1132" s="72">
        <f t="shared" si="148"/>
        <v>0.42100000000000004</v>
      </c>
      <c r="R1132" s="72">
        <f t="shared" si="148"/>
        <v>0.216</v>
      </c>
      <c r="S1132" s="114">
        <f t="shared" ref="S1132:S1151" si="149">SUM(G1132:R1132)</f>
        <v>1.6280000000000001</v>
      </c>
      <c r="T1132" s="71"/>
    </row>
    <row r="1133" spans="1:20">
      <c r="A1133" s="30">
        <f t="shared" si="145"/>
        <v>2022973</v>
      </c>
      <c r="B1133" s="72">
        <v>97</v>
      </c>
      <c r="C1133" s="72" t="str">
        <f>VLOOKUP(B1133,mas!B:C,2,FALSE)</f>
        <v>京都市内事業所計</v>
      </c>
      <c r="D1133" s="72">
        <v>2022</v>
      </c>
      <c r="E1133" s="72">
        <v>3</v>
      </c>
      <c r="F1133" s="72" t="str">
        <f>VLOOKUP(E1133,mas!G:H,2,FALSE)</f>
        <v>軽　油</v>
      </c>
      <c r="G1133" s="72">
        <f t="shared" si="147"/>
        <v>0</v>
      </c>
      <c r="H1133" s="72">
        <f t="shared" si="148"/>
        <v>0</v>
      </c>
      <c r="I1133" s="72">
        <f t="shared" si="148"/>
        <v>0</v>
      </c>
      <c r="J1133" s="72">
        <f t="shared" si="148"/>
        <v>0</v>
      </c>
      <c r="K1133" s="72">
        <f t="shared" si="148"/>
        <v>0</v>
      </c>
      <c r="L1133" s="72">
        <f t="shared" si="148"/>
        <v>0</v>
      </c>
      <c r="M1133" s="72">
        <f t="shared" si="148"/>
        <v>0</v>
      </c>
      <c r="N1133" s="72">
        <f t="shared" si="148"/>
        <v>0</v>
      </c>
      <c r="O1133" s="72">
        <f t="shared" si="148"/>
        <v>0</v>
      </c>
      <c r="P1133" s="72">
        <f t="shared" si="148"/>
        <v>0</v>
      </c>
      <c r="Q1133" s="72">
        <f t="shared" si="148"/>
        <v>0</v>
      </c>
      <c r="R1133" s="72">
        <f t="shared" si="148"/>
        <v>0.18099999999999999</v>
      </c>
      <c r="S1133" s="114">
        <f t="shared" si="149"/>
        <v>0.18099999999999999</v>
      </c>
      <c r="T1133" s="71"/>
    </row>
    <row r="1134" spans="1:20">
      <c r="A1134" s="30">
        <f t="shared" si="145"/>
        <v>2022974</v>
      </c>
      <c r="B1134" s="72">
        <v>97</v>
      </c>
      <c r="C1134" s="72" t="str">
        <f>VLOOKUP(B1134,mas!B:C,2,FALSE)</f>
        <v>京都市内事業所計</v>
      </c>
      <c r="D1134" s="72">
        <v>2022</v>
      </c>
      <c r="E1134" s="72">
        <v>4</v>
      </c>
      <c r="F1134" s="72" t="str">
        <f>VLOOKUP(E1134,mas!G:H,2,FALSE)</f>
        <v>Ａ重油</v>
      </c>
      <c r="G1134" s="72">
        <f t="shared" si="147"/>
        <v>0</v>
      </c>
      <c r="H1134" s="72">
        <f t="shared" si="148"/>
        <v>0</v>
      </c>
      <c r="I1134" s="72">
        <f t="shared" si="148"/>
        <v>0</v>
      </c>
      <c r="J1134" s="72">
        <f t="shared" si="148"/>
        <v>0</v>
      </c>
      <c r="K1134" s="72">
        <f t="shared" si="148"/>
        <v>0</v>
      </c>
      <c r="L1134" s="72">
        <f t="shared" si="148"/>
        <v>0</v>
      </c>
      <c r="M1134" s="72">
        <f t="shared" si="148"/>
        <v>0</v>
      </c>
      <c r="N1134" s="72">
        <f t="shared" si="148"/>
        <v>0</v>
      </c>
      <c r="O1134" s="72">
        <f t="shared" si="148"/>
        <v>0</v>
      </c>
      <c r="P1134" s="72">
        <f t="shared" si="148"/>
        <v>0</v>
      </c>
      <c r="Q1134" s="72">
        <f t="shared" si="148"/>
        <v>0</v>
      </c>
      <c r="R1134" s="72">
        <f t="shared" si="148"/>
        <v>0</v>
      </c>
      <c r="S1134" s="114">
        <f t="shared" si="149"/>
        <v>0</v>
      </c>
      <c r="T1134" s="71"/>
    </row>
    <row r="1135" spans="1:20">
      <c r="A1135" s="30">
        <f t="shared" si="145"/>
        <v>2022975</v>
      </c>
      <c r="B1135" s="72">
        <v>97</v>
      </c>
      <c r="C1135" s="72" t="str">
        <f>VLOOKUP(B1135,mas!B:C,2,FALSE)</f>
        <v>京都市内事業所計</v>
      </c>
      <c r="D1135" s="72">
        <v>2022</v>
      </c>
      <c r="E1135" s="72">
        <v>5</v>
      </c>
      <c r="F1135" s="72" t="str">
        <f>VLOOKUP(E1135,mas!G:H,2,FALSE)</f>
        <v>液化石油ガス（LPG)</v>
      </c>
      <c r="G1135" s="72">
        <f t="shared" si="147"/>
        <v>0</v>
      </c>
      <c r="H1135" s="72">
        <f t="shared" si="148"/>
        <v>0</v>
      </c>
      <c r="I1135" s="72">
        <f t="shared" si="148"/>
        <v>0</v>
      </c>
      <c r="J1135" s="72">
        <f t="shared" si="148"/>
        <v>0</v>
      </c>
      <c r="K1135" s="72">
        <f t="shared" si="148"/>
        <v>0</v>
      </c>
      <c r="L1135" s="72">
        <f t="shared" si="148"/>
        <v>0</v>
      </c>
      <c r="M1135" s="72">
        <f t="shared" si="148"/>
        <v>0</v>
      </c>
      <c r="N1135" s="72">
        <f t="shared" si="148"/>
        <v>0</v>
      </c>
      <c r="O1135" s="72">
        <f t="shared" si="148"/>
        <v>0</v>
      </c>
      <c r="P1135" s="72">
        <f t="shared" si="148"/>
        <v>0</v>
      </c>
      <c r="Q1135" s="72">
        <f t="shared" si="148"/>
        <v>0</v>
      </c>
      <c r="R1135" s="72">
        <f t="shared" si="148"/>
        <v>0</v>
      </c>
      <c r="S1135" s="114">
        <f t="shared" si="149"/>
        <v>0</v>
      </c>
      <c r="T1135" s="71"/>
    </row>
    <row r="1136" spans="1:20">
      <c r="A1136" s="30">
        <f t="shared" si="145"/>
        <v>2022976</v>
      </c>
      <c r="B1136" s="72">
        <v>97</v>
      </c>
      <c r="C1136" s="72" t="str">
        <f>VLOOKUP(B1136,mas!B:C,2,FALSE)</f>
        <v>京都市内事業所計</v>
      </c>
      <c r="D1136" s="72">
        <v>2022</v>
      </c>
      <c r="E1136" s="72">
        <v>6</v>
      </c>
      <c r="F1136" s="72" t="str">
        <f>VLOOKUP(E1136,mas!G:H,2,FALSE)</f>
        <v>都市ガス（13A）</v>
      </c>
      <c r="G1136" s="72">
        <f t="shared" si="147"/>
        <v>20.494999999999997</v>
      </c>
      <c r="H1136" s="72">
        <f t="shared" si="148"/>
        <v>15.744999999999999</v>
      </c>
      <c r="I1136" s="72">
        <f t="shared" si="148"/>
        <v>21.865000000000002</v>
      </c>
      <c r="J1136" s="72">
        <f t="shared" si="148"/>
        <v>30.400999999999996</v>
      </c>
      <c r="K1136" s="72">
        <f t="shared" si="148"/>
        <v>32.653000000000006</v>
      </c>
      <c r="L1136" s="72">
        <f t="shared" si="148"/>
        <v>30.446000000000002</v>
      </c>
      <c r="M1136" s="72">
        <f t="shared" si="148"/>
        <v>20.793000000000003</v>
      </c>
      <c r="N1136" s="72">
        <f t="shared" si="148"/>
        <v>19.026000000000003</v>
      </c>
      <c r="O1136" s="72">
        <f t="shared" si="148"/>
        <v>25.152999999999999</v>
      </c>
      <c r="P1136" s="72">
        <f t="shared" si="148"/>
        <v>30.877000000000002</v>
      </c>
      <c r="Q1136" s="72">
        <f t="shared" si="148"/>
        <v>32.569000000000003</v>
      </c>
      <c r="R1136" s="72">
        <f t="shared" si="148"/>
        <v>23.199999999999996</v>
      </c>
      <c r="S1136" s="114">
        <f t="shared" si="149"/>
        <v>303.22300000000001</v>
      </c>
      <c r="T1136" s="71"/>
    </row>
    <row r="1137" spans="1:20">
      <c r="A1137" s="30">
        <f t="shared" si="145"/>
        <v>2022977</v>
      </c>
      <c r="B1137" s="72">
        <v>97</v>
      </c>
      <c r="C1137" s="72" t="str">
        <f>VLOOKUP(B1137,mas!B:C,2,FALSE)</f>
        <v>京都市内事業所計</v>
      </c>
      <c r="D1137" s="72">
        <v>2022</v>
      </c>
      <c r="E1137" s="72">
        <v>7</v>
      </c>
      <c r="F1137" s="72" t="str">
        <f>VLOOKUP(E1137,mas!G:H,2,FALSE)</f>
        <v>電　力</v>
      </c>
      <c r="G1137" s="72">
        <f t="shared" si="147"/>
        <v>435.476</v>
      </c>
      <c r="H1137" s="72">
        <f t="shared" ref="H1137:Q1137" si="150">SUMIF($E$1055:$E$1102,$E1137,H$1055:H$1102)</f>
        <v>421.6579999999999</v>
      </c>
      <c r="I1137" s="72">
        <f t="shared" si="150"/>
        <v>500.21500000000003</v>
      </c>
      <c r="J1137" s="72">
        <f t="shared" si="150"/>
        <v>628.6389999999999</v>
      </c>
      <c r="K1137" s="72">
        <f t="shared" si="150"/>
        <v>646.75199999999984</v>
      </c>
      <c r="L1137" s="72">
        <f t="shared" si="150"/>
        <v>558.82200000000012</v>
      </c>
      <c r="M1137" s="72">
        <f t="shared" si="150"/>
        <v>444.70499999999998</v>
      </c>
      <c r="N1137" s="72">
        <f t="shared" si="150"/>
        <v>442.09099999999995</v>
      </c>
      <c r="O1137" s="72">
        <f t="shared" si="150"/>
        <v>616.62100000000009</v>
      </c>
      <c r="P1137" s="72">
        <f t="shared" si="150"/>
        <v>675.20200000000011</v>
      </c>
      <c r="Q1137" s="72">
        <f t="shared" si="150"/>
        <v>617.03599999999994</v>
      </c>
      <c r="R1137" s="72">
        <f>SUMIF($E$1055:$E$1102,$E1137,R$1055:R$1102)</f>
        <v>497.74099999999999</v>
      </c>
      <c r="S1137" s="114">
        <f>SUM(G1137:R1137)</f>
        <v>6484.9579999999996</v>
      </c>
      <c r="T1137" s="71"/>
    </row>
    <row r="1138" spans="1:20">
      <c r="A1138" s="30">
        <f t="shared" si="145"/>
        <v>2022981</v>
      </c>
      <c r="B1138" s="72">
        <v>98</v>
      </c>
      <c r="C1138" s="72" t="str">
        <f>VLOOKUP(B1138,mas!B:C,2,FALSE)</f>
        <v>京都府内事業所計</v>
      </c>
      <c r="D1138" s="72">
        <v>2022</v>
      </c>
      <c r="E1138" s="72">
        <v>1</v>
      </c>
      <c r="F1138" s="72" t="str">
        <f>VLOOKUP(E1138,mas!G:H,2,FALSE)</f>
        <v>揮発油（ガソリン）</v>
      </c>
      <c r="G1138" s="72">
        <f>SUMIF($E$1103:$E$1130,$E1138,G$1103:G$1130)</f>
        <v>2.2454999999999998</v>
      </c>
      <c r="H1138" s="72">
        <f>SUMIF($E$1103:$E$1130,$E1138,H$1103:H$1130)</f>
        <v>2.1354000000000002</v>
      </c>
      <c r="I1138" s="72">
        <f>SUMIF($E$1103:$E$1130,$E1138,I$1103:I$1130)</f>
        <v>2.4769000000000001</v>
      </c>
      <c r="J1138" s="72">
        <f t="shared" ref="J1138:R1144" si="151">SUMIF($E$1103:$E$1130,$E1138,J$1103:J$1130)</f>
        <v>2.5972</v>
      </c>
      <c r="K1138" s="72">
        <f t="shared" si="151"/>
        <v>2.6984000000000004</v>
      </c>
      <c r="L1138" s="72">
        <f t="shared" si="151"/>
        <v>2.4938999999999996</v>
      </c>
      <c r="M1138" s="72">
        <f t="shared" si="151"/>
        <v>2.3682999999999996</v>
      </c>
      <c r="N1138" s="72">
        <f t="shared" si="151"/>
        <v>2.3276000000000003</v>
      </c>
      <c r="O1138" s="72">
        <f t="shared" si="151"/>
        <v>2.3357999999999999</v>
      </c>
      <c r="P1138" s="72">
        <f t="shared" si="151"/>
        <v>2.4293</v>
      </c>
      <c r="Q1138" s="72">
        <f t="shared" si="151"/>
        <v>2.1354000000000002</v>
      </c>
      <c r="R1138" s="72">
        <f t="shared" si="151"/>
        <v>2.4142999999999999</v>
      </c>
      <c r="S1138" s="114">
        <f t="shared" si="149"/>
        <v>28.658000000000001</v>
      </c>
      <c r="T1138" s="71"/>
    </row>
    <row r="1139" spans="1:20">
      <c r="A1139" s="30">
        <f t="shared" si="145"/>
        <v>2022982</v>
      </c>
      <c r="B1139" s="72">
        <v>98</v>
      </c>
      <c r="C1139" s="72" t="str">
        <f>VLOOKUP(B1139,mas!B:C,2,FALSE)</f>
        <v>京都府内事業所計</v>
      </c>
      <c r="D1139" s="72">
        <v>2022</v>
      </c>
      <c r="E1139" s="72">
        <v>2</v>
      </c>
      <c r="F1139" s="72" t="str">
        <f>VLOOKUP(E1139,mas!G:H,2,FALSE)</f>
        <v>灯　油</v>
      </c>
      <c r="G1139" s="72">
        <f t="shared" ref="G1139:I1144" si="152">SUMIF($E$1103:$E$1130,$E1139,G$1103:G$1130)</f>
        <v>0.435</v>
      </c>
      <c r="H1139" s="72">
        <f t="shared" si="152"/>
        <v>0</v>
      </c>
      <c r="I1139" s="72">
        <f t="shared" si="152"/>
        <v>0.435</v>
      </c>
      <c r="J1139" s="72">
        <f t="shared" si="151"/>
        <v>0.86299999999999999</v>
      </c>
      <c r="K1139" s="72">
        <f t="shared" si="151"/>
        <v>1.107</v>
      </c>
      <c r="L1139" s="72">
        <f t="shared" si="151"/>
        <v>0.59499999999999997</v>
      </c>
      <c r="M1139" s="72">
        <f t="shared" si="151"/>
        <v>0.13</v>
      </c>
      <c r="N1139" s="72">
        <f t="shared" si="151"/>
        <v>0.39500000000000002</v>
      </c>
      <c r="O1139" s="72">
        <f t="shared" si="151"/>
        <v>1.35</v>
      </c>
      <c r="P1139" s="72">
        <f t="shared" si="151"/>
        <v>1.208</v>
      </c>
      <c r="Q1139" s="72">
        <f t="shared" si="151"/>
        <v>1.085</v>
      </c>
      <c r="R1139" s="72">
        <f t="shared" si="151"/>
        <v>0.88400000000000001</v>
      </c>
      <c r="S1139" s="114">
        <f t="shared" si="149"/>
        <v>8.4870000000000001</v>
      </c>
      <c r="T1139" s="71"/>
    </row>
    <row r="1140" spans="1:20">
      <c r="A1140" s="30">
        <f t="shared" si="145"/>
        <v>2022983</v>
      </c>
      <c r="B1140" s="72">
        <v>98</v>
      </c>
      <c r="C1140" s="72" t="str">
        <f>VLOOKUP(B1140,mas!B:C,2,FALSE)</f>
        <v>京都府内事業所計</v>
      </c>
      <c r="D1140" s="72">
        <v>2022</v>
      </c>
      <c r="E1140" s="72">
        <v>3</v>
      </c>
      <c r="F1140" s="72" t="str">
        <f>VLOOKUP(E1140,mas!G:H,2,FALSE)</f>
        <v>軽　油</v>
      </c>
      <c r="G1140" s="72">
        <f t="shared" si="152"/>
        <v>2.4E-2</v>
      </c>
      <c r="H1140" s="72">
        <f t="shared" si="152"/>
        <v>7.1000000000000008E-2</v>
      </c>
      <c r="I1140" s="72">
        <f t="shared" si="152"/>
        <v>7.9000000000000001E-2</v>
      </c>
      <c r="J1140" s="72">
        <f t="shared" si="151"/>
        <v>0</v>
      </c>
      <c r="K1140" s="72">
        <f t="shared" si="151"/>
        <v>0.03</v>
      </c>
      <c r="L1140" s="72">
        <f t="shared" si="151"/>
        <v>0.03</v>
      </c>
      <c r="M1140" s="72">
        <f t="shared" si="151"/>
        <v>0</v>
      </c>
      <c r="N1140" s="72">
        <f t="shared" si="151"/>
        <v>7.4999999999999997E-2</v>
      </c>
      <c r="O1140" s="72">
        <f t="shared" si="151"/>
        <v>0</v>
      </c>
      <c r="P1140" s="72">
        <f t="shared" si="151"/>
        <v>3.5999999999999997E-2</v>
      </c>
      <c r="Q1140" s="72">
        <f t="shared" si="151"/>
        <v>0</v>
      </c>
      <c r="R1140" s="72">
        <f t="shared" si="151"/>
        <v>0.08</v>
      </c>
      <c r="S1140" s="114">
        <f t="shared" si="149"/>
        <v>0.42499999999999999</v>
      </c>
      <c r="T1140" s="71"/>
    </row>
    <row r="1141" spans="1:20">
      <c r="A1141" s="30">
        <f t="shared" si="145"/>
        <v>2022984</v>
      </c>
      <c r="B1141" s="72">
        <v>98</v>
      </c>
      <c r="C1141" s="72" t="str">
        <f>VLOOKUP(B1141,mas!B:C,2,FALSE)</f>
        <v>京都府内事業所計</v>
      </c>
      <c r="D1141" s="72">
        <v>2022</v>
      </c>
      <c r="E1141" s="72">
        <v>4</v>
      </c>
      <c r="F1141" s="72" t="str">
        <f>VLOOKUP(E1141,mas!G:H,2,FALSE)</f>
        <v>Ａ重油</v>
      </c>
      <c r="G1141" s="72">
        <f t="shared" si="152"/>
        <v>0</v>
      </c>
      <c r="H1141" s="72">
        <f t="shared" si="152"/>
        <v>0</v>
      </c>
      <c r="I1141" s="72">
        <f t="shared" si="152"/>
        <v>0</v>
      </c>
      <c r="J1141" s="72">
        <f t="shared" si="151"/>
        <v>0</v>
      </c>
      <c r="K1141" s="72">
        <f t="shared" si="151"/>
        <v>0</v>
      </c>
      <c r="L1141" s="72">
        <f>SUMIF($E$1103:$E$1130,$E1141,L$1103:L$1130)</f>
        <v>0</v>
      </c>
      <c r="M1141" s="72">
        <f t="shared" si="151"/>
        <v>0</v>
      </c>
      <c r="N1141" s="72">
        <f t="shared" si="151"/>
        <v>0</v>
      </c>
      <c r="O1141" s="72">
        <f t="shared" si="151"/>
        <v>0</v>
      </c>
      <c r="P1141" s="72">
        <f t="shared" si="151"/>
        <v>0</v>
      </c>
      <c r="Q1141" s="72">
        <f>SUMIF($E$1103:$E$1130,$E1141,Q$1103:Q$1130)</f>
        <v>0</v>
      </c>
      <c r="R1141" s="72">
        <f t="shared" si="151"/>
        <v>0</v>
      </c>
      <c r="S1141" s="114">
        <f t="shared" si="149"/>
        <v>0</v>
      </c>
      <c r="T1141" s="71"/>
    </row>
    <row r="1142" spans="1:20">
      <c r="A1142" s="30">
        <f t="shared" si="145"/>
        <v>2022985</v>
      </c>
      <c r="B1142" s="72">
        <v>98</v>
      </c>
      <c r="C1142" s="72" t="str">
        <f>VLOOKUP(B1142,mas!B:C,2,FALSE)</f>
        <v>京都府内事業所計</v>
      </c>
      <c r="D1142" s="72">
        <v>2022</v>
      </c>
      <c r="E1142" s="72">
        <v>5</v>
      </c>
      <c r="F1142" s="72" t="str">
        <f>VLOOKUP(E1142,mas!G:H,2,FALSE)</f>
        <v>液化石油ガス（LPG)</v>
      </c>
      <c r="G1142" s="72">
        <f t="shared" si="152"/>
        <v>1.2698</v>
      </c>
      <c r="H1142" s="72">
        <f t="shared" si="152"/>
        <v>1.0371999999999999</v>
      </c>
      <c r="I1142" s="72">
        <f t="shared" si="152"/>
        <v>1.1412</v>
      </c>
      <c r="J1142" s="72">
        <f t="shared" si="151"/>
        <v>1.0381999999999998</v>
      </c>
      <c r="K1142" s="72">
        <f t="shared" si="151"/>
        <v>0.95719999999999994</v>
      </c>
      <c r="L1142" s="72">
        <f t="shared" si="151"/>
        <v>0.92119999999999991</v>
      </c>
      <c r="M1142" s="72">
        <f t="shared" si="151"/>
        <v>1.0062</v>
      </c>
      <c r="N1142" s="72">
        <f t="shared" si="151"/>
        <v>1.1542000000000001</v>
      </c>
      <c r="O1142" s="72">
        <f t="shared" si="151"/>
        <v>1.3177999999999999</v>
      </c>
      <c r="P1142" s="72">
        <f t="shared" si="151"/>
        <v>1.4261999999999999</v>
      </c>
      <c r="Q1142" s="72">
        <f t="shared" si="151"/>
        <v>1.4173999999999998</v>
      </c>
      <c r="R1142" s="72">
        <f t="shared" si="151"/>
        <v>1.1738</v>
      </c>
      <c r="S1142" s="114">
        <f t="shared" si="149"/>
        <v>13.860399999999998</v>
      </c>
      <c r="T1142" s="71"/>
    </row>
    <row r="1143" spans="1:20">
      <c r="A1143" s="30">
        <f t="shared" si="145"/>
        <v>2022986</v>
      </c>
      <c r="B1143" s="72">
        <v>98</v>
      </c>
      <c r="C1143" s="72" t="str">
        <f>VLOOKUP(B1143,mas!B:C,2,FALSE)</f>
        <v>京都府内事業所計</v>
      </c>
      <c r="D1143" s="72">
        <v>2022</v>
      </c>
      <c r="E1143" s="72">
        <v>6</v>
      </c>
      <c r="F1143" s="72" t="str">
        <f>VLOOKUP(E1143,mas!G:H,2,FALSE)</f>
        <v>都市ガス（13A）</v>
      </c>
      <c r="G1143" s="72">
        <f t="shared" si="152"/>
        <v>0</v>
      </c>
      <c r="H1143" s="72">
        <f t="shared" si="152"/>
        <v>0</v>
      </c>
      <c r="I1143" s="72">
        <f t="shared" si="152"/>
        <v>0</v>
      </c>
      <c r="J1143" s="72">
        <f t="shared" si="151"/>
        <v>0</v>
      </c>
      <c r="K1143" s="72">
        <f t="shared" si="151"/>
        <v>0</v>
      </c>
      <c r="L1143" s="72">
        <f t="shared" si="151"/>
        <v>0</v>
      </c>
      <c r="M1143" s="72">
        <f t="shared" si="151"/>
        <v>0</v>
      </c>
      <c r="N1143" s="72">
        <f t="shared" si="151"/>
        <v>0</v>
      </c>
      <c r="O1143" s="72">
        <f t="shared" si="151"/>
        <v>0</v>
      </c>
      <c r="P1143" s="72">
        <f t="shared" si="151"/>
        <v>0</v>
      </c>
      <c r="Q1143" s="72">
        <f t="shared" si="151"/>
        <v>0</v>
      </c>
      <c r="R1143" s="72">
        <f t="shared" si="151"/>
        <v>0</v>
      </c>
      <c r="S1143" s="114">
        <f t="shared" si="149"/>
        <v>0</v>
      </c>
      <c r="T1143" s="71"/>
    </row>
    <row r="1144" spans="1:20">
      <c r="A1144" s="30">
        <f t="shared" si="145"/>
        <v>2022987</v>
      </c>
      <c r="B1144" s="72">
        <v>98</v>
      </c>
      <c r="C1144" s="72" t="str">
        <f>VLOOKUP(B1144,mas!B:C,2,FALSE)</f>
        <v>京都府内事業所計</v>
      </c>
      <c r="D1144" s="72">
        <v>2022</v>
      </c>
      <c r="E1144" s="72">
        <v>7</v>
      </c>
      <c r="F1144" s="72" t="str">
        <f>VLOOKUP(E1144,mas!G:H,2,FALSE)</f>
        <v>電　力</v>
      </c>
      <c r="G1144" s="72">
        <f>SUMIF($E$1103:$E$1130,$E1144,G$1103:G$1130)</f>
        <v>68.213000000000008</v>
      </c>
      <c r="H1144" s="72">
        <f>SUMIF($E$1103:$E$1130,$E1144,H$1103:H$1130)</f>
        <v>62.918000000000013</v>
      </c>
      <c r="I1144" s="72">
        <f t="shared" si="152"/>
        <v>76.046999999999997</v>
      </c>
      <c r="J1144" s="72">
        <f t="shared" si="151"/>
        <v>97.292000000000002</v>
      </c>
      <c r="K1144" s="72">
        <f t="shared" si="151"/>
        <v>106.556</v>
      </c>
      <c r="L1144" s="72">
        <f t="shared" si="151"/>
        <v>81.103999999999999</v>
      </c>
      <c r="M1144" s="72">
        <f t="shared" si="151"/>
        <v>67.571999999999989</v>
      </c>
      <c r="N1144" s="72">
        <f t="shared" si="151"/>
        <v>77.97</v>
      </c>
      <c r="O1144" s="72">
        <f t="shared" si="151"/>
        <v>123.336</v>
      </c>
      <c r="P1144" s="72">
        <f t="shared" si="151"/>
        <v>130.392</v>
      </c>
      <c r="Q1144" s="72">
        <f t="shared" si="151"/>
        <v>117.81399999999998</v>
      </c>
      <c r="R1144" s="72">
        <f t="shared" si="151"/>
        <v>91.143000000000029</v>
      </c>
      <c r="S1144" s="114">
        <f t="shared" si="149"/>
        <v>1100.357</v>
      </c>
      <c r="T1144" s="71"/>
    </row>
    <row r="1145" spans="1:20">
      <c r="A1145" s="30">
        <f t="shared" si="145"/>
        <v>2022991</v>
      </c>
      <c r="B1145" s="72">
        <v>99</v>
      </c>
      <c r="C1145" s="72" t="str">
        <f>VLOOKUP(B1145,mas!B:C,2,FALSE)</f>
        <v>京都保健会（市＋府）</v>
      </c>
      <c r="D1145" s="72">
        <v>2022</v>
      </c>
      <c r="E1145" s="72">
        <v>1</v>
      </c>
      <c r="F1145" s="72" t="str">
        <f>VLOOKUP(E1145,mas!G:H,2,FALSE)</f>
        <v>揮発油（ガソリン）</v>
      </c>
      <c r="G1145" s="72">
        <f>G1131+G1138</f>
        <v>4.5270999999999999</v>
      </c>
      <c r="H1145" s="72">
        <f t="shared" ref="H1145:R1145" si="153">H1131+H1138</f>
        <v>4.6316000000000006</v>
      </c>
      <c r="I1145" s="72">
        <f t="shared" si="153"/>
        <v>5.4622000000000002</v>
      </c>
      <c r="J1145" s="72">
        <f t="shared" si="153"/>
        <v>5.8840000000000003</v>
      </c>
      <c r="K1145" s="72">
        <f t="shared" si="153"/>
        <v>5.9989000000000008</v>
      </c>
      <c r="L1145" s="72">
        <f t="shared" si="153"/>
        <v>5.5865999999999989</v>
      </c>
      <c r="M1145" s="72">
        <f t="shared" si="153"/>
        <v>5.0093999999999994</v>
      </c>
      <c r="N1145" s="72">
        <f t="shared" si="153"/>
        <v>4.8375000000000004</v>
      </c>
      <c r="O1145" s="72">
        <f t="shared" si="153"/>
        <v>4.9748000000000001</v>
      </c>
      <c r="P1145" s="72">
        <f t="shared" si="153"/>
        <v>4.7241999999999997</v>
      </c>
      <c r="Q1145" s="72">
        <f t="shared" si="153"/>
        <v>4.4344000000000001</v>
      </c>
      <c r="R1145" s="72">
        <f t="shared" si="153"/>
        <v>4.5519999999999996</v>
      </c>
      <c r="S1145" s="114">
        <f t="shared" si="149"/>
        <v>60.622699999999988</v>
      </c>
      <c r="T1145" s="71"/>
    </row>
    <row r="1146" spans="1:20">
      <c r="A1146" s="30">
        <f t="shared" si="145"/>
        <v>2022992</v>
      </c>
      <c r="B1146" s="72">
        <v>99</v>
      </c>
      <c r="C1146" s="72" t="str">
        <f>VLOOKUP(B1146,mas!B:C,2,FALSE)</f>
        <v>京都保健会（市＋府）</v>
      </c>
      <c r="D1146" s="72">
        <v>2022</v>
      </c>
      <c r="E1146" s="72">
        <v>2</v>
      </c>
      <c r="F1146" s="72" t="str">
        <f>VLOOKUP(E1146,mas!G:H,2,FALSE)</f>
        <v>灯　油</v>
      </c>
      <c r="G1146" s="72">
        <f t="shared" ref="G1146:R1151" si="154">G1132+G1139</f>
        <v>0.435</v>
      </c>
      <c r="H1146" s="72">
        <f t="shared" si="154"/>
        <v>0</v>
      </c>
      <c r="I1146" s="72">
        <f t="shared" si="154"/>
        <v>0.435</v>
      </c>
      <c r="J1146" s="72">
        <f t="shared" si="154"/>
        <v>0.86299999999999999</v>
      </c>
      <c r="K1146" s="72">
        <f t="shared" si="154"/>
        <v>1.107</v>
      </c>
      <c r="L1146" s="72">
        <f t="shared" si="154"/>
        <v>0.59499999999999997</v>
      </c>
      <c r="M1146" s="72">
        <f t="shared" si="154"/>
        <v>0.13</v>
      </c>
      <c r="N1146" s="72">
        <f t="shared" si="154"/>
        <v>0.53500000000000003</v>
      </c>
      <c r="O1146" s="72">
        <f t="shared" si="154"/>
        <v>1.8930000000000002</v>
      </c>
      <c r="P1146" s="72">
        <f t="shared" si="154"/>
        <v>1.516</v>
      </c>
      <c r="Q1146" s="72">
        <f t="shared" si="154"/>
        <v>1.506</v>
      </c>
      <c r="R1146" s="72">
        <f t="shared" si="154"/>
        <v>1.1000000000000001</v>
      </c>
      <c r="S1146" s="114">
        <f t="shared" si="149"/>
        <v>10.115</v>
      </c>
      <c r="T1146" s="71"/>
    </row>
    <row r="1147" spans="1:20">
      <c r="A1147" s="30">
        <f t="shared" si="145"/>
        <v>2022993</v>
      </c>
      <c r="B1147" s="72">
        <v>99</v>
      </c>
      <c r="C1147" s="72" t="str">
        <f>VLOOKUP(B1147,mas!B:C,2,FALSE)</f>
        <v>京都保健会（市＋府）</v>
      </c>
      <c r="D1147" s="72">
        <v>2022</v>
      </c>
      <c r="E1147" s="72">
        <v>3</v>
      </c>
      <c r="F1147" s="72" t="str">
        <f>VLOOKUP(E1147,mas!G:H,2,FALSE)</f>
        <v>軽　油</v>
      </c>
      <c r="G1147" s="72">
        <f t="shared" si="154"/>
        <v>2.4E-2</v>
      </c>
      <c r="H1147" s="72">
        <f t="shared" si="154"/>
        <v>7.1000000000000008E-2</v>
      </c>
      <c r="I1147" s="72">
        <f t="shared" si="154"/>
        <v>7.9000000000000001E-2</v>
      </c>
      <c r="J1147" s="72">
        <f t="shared" si="154"/>
        <v>0</v>
      </c>
      <c r="K1147" s="72">
        <f t="shared" si="154"/>
        <v>0.03</v>
      </c>
      <c r="L1147" s="72">
        <f t="shared" si="154"/>
        <v>0.03</v>
      </c>
      <c r="M1147" s="72">
        <f t="shared" si="154"/>
        <v>0</v>
      </c>
      <c r="N1147" s="72">
        <f t="shared" si="154"/>
        <v>7.4999999999999997E-2</v>
      </c>
      <c r="O1147" s="72">
        <f t="shared" si="154"/>
        <v>0</v>
      </c>
      <c r="P1147" s="72">
        <f t="shared" si="154"/>
        <v>3.5999999999999997E-2</v>
      </c>
      <c r="Q1147" s="72">
        <f t="shared" si="154"/>
        <v>0</v>
      </c>
      <c r="R1147" s="72">
        <f t="shared" si="154"/>
        <v>0.26100000000000001</v>
      </c>
      <c r="S1147" s="114">
        <f t="shared" si="149"/>
        <v>0.60599999999999998</v>
      </c>
      <c r="T1147" s="71"/>
    </row>
    <row r="1148" spans="1:20">
      <c r="A1148" s="30">
        <f t="shared" si="145"/>
        <v>2022994</v>
      </c>
      <c r="B1148" s="72">
        <v>99</v>
      </c>
      <c r="C1148" s="72" t="str">
        <f>VLOOKUP(B1148,mas!B:C,2,FALSE)</f>
        <v>京都保健会（市＋府）</v>
      </c>
      <c r="D1148" s="72">
        <v>2022</v>
      </c>
      <c r="E1148" s="72">
        <v>4</v>
      </c>
      <c r="F1148" s="72" t="str">
        <f>VLOOKUP(E1148,mas!G:H,2,FALSE)</f>
        <v>Ａ重油</v>
      </c>
      <c r="G1148" s="72">
        <f t="shared" si="154"/>
        <v>0</v>
      </c>
      <c r="H1148" s="72">
        <f t="shared" si="154"/>
        <v>0</v>
      </c>
      <c r="I1148" s="72">
        <f t="shared" si="154"/>
        <v>0</v>
      </c>
      <c r="J1148" s="72">
        <f t="shared" si="154"/>
        <v>0</v>
      </c>
      <c r="K1148" s="72">
        <f t="shared" si="154"/>
        <v>0</v>
      </c>
      <c r="L1148" s="72">
        <f t="shared" si="154"/>
        <v>0</v>
      </c>
      <c r="M1148" s="72">
        <f t="shared" si="154"/>
        <v>0</v>
      </c>
      <c r="N1148" s="72">
        <f t="shared" si="154"/>
        <v>0</v>
      </c>
      <c r="O1148" s="72">
        <f t="shared" si="154"/>
        <v>0</v>
      </c>
      <c r="P1148" s="72">
        <f t="shared" si="154"/>
        <v>0</v>
      </c>
      <c r="Q1148" s="72">
        <f t="shared" si="154"/>
        <v>0</v>
      </c>
      <c r="R1148" s="72">
        <f t="shared" si="154"/>
        <v>0</v>
      </c>
      <c r="S1148" s="114">
        <f t="shared" si="149"/>
        <v>0</v>
      </c>
      <c r="T1148" s="71"/>
    </row>
    <row r="1149" spans="1:20">
      <c r="A1149" s="30">
        <f t="shared" si="145"/>
        <v>2022995</v>
      </c>
      <c r="B1149" s="72">
        <v>99</v>
      </c>
      <c r="C1149" s="72" t="str">
        <f>VLOOKUP(B1149,mas!B:C,2,FALSE)</f>
        <v>京都保健会（市＋府）</v>
      </c>
      <c r="D1149" s="72">
        <v>2022</v>
      </c>
      <c r="E1149" s="72">
        <v>5</v>
      </c>
      <c r="F1149" s="72" t="str">
        <f>VLOOKUP(E1149,mas!G:H,2,FALSE)</f>
        <v>液化石油ガス（LPG)</v>
      </c>
      <c r="G1149" s="72">
        <f t="shared" si="154"/>
        <v>1.2698</v>
      </c>
      <c r="H1149" s="72">
        <f t="shared" si="154"/>
        <v>1.0371999999999999</v>
      </c>
      <c r="I1149" s="72">
        <f t="shared" si="154"/>
        <v>1.1412</v>
      </c>
      <c r="J1149" s="72">
        <f t="shared" si="154"/>
        <v>1.0381999999999998</v>
      </c>
      <c r="K1149" s="72">
        <f t="shared" si="154"/>
        <v>0.95719999999999994</v>
      </c>
      <c r="L1149" s="72">
        <f t="shared" si="154"/>
        <v>0.92119999999999991</v>
      </c>
      <c r="M1149" s="72">
        <f t="shared" si="154"/>
        <v>1.0062</v>
      </c>
      <c r="N1149" s="72">
        <f t="shared" si="154"/>
        <v>1.1542000000000001</v>
      </c>
      <c r="O1149" s="72">
        <f t="shared" si="154"/>
        <v>1.3177999999999999</v>
      </c>
      <c r="P1149" s="72">
        <f t="shared" si="154"/>
        <v>1.4261999999999999</v>
      </c>
      <c r="Q1149" s="72">
        <f t="shared" si="154"/>
        <v>1.4173999999999998</v>
      </c>
      <c r="R1149" s="72">
        <f t="shared" si="154"/>
        <v>1.1738</v>
      </c>
      <c r="S1149" s="114">
        <f t="shared" si="149"/>
        <v>13.860399999999998</v>
      </c>
      <c r="T1149" s="71"/>
    </row>
    <row r="1150" spans="1:20">
      <c r="A1150" s="30">
        <f t="shared" si="145"/>
        <v>2022996</v>
      </c>
      <c r="B1150" s="72">
        <v>99</v>
      </c>
      <c r="C1150" s="72" t="str">
        <f>VLOOKUP(B1150,mas!B:C,2,FALSE)</f>
        <v>京都保健会（市＋府）</v>
      </c>
      <c r="D1150" s="72">
        <v>2022</v>
      </c>
      <c r="E1150" s="72">
        <v>6</v>
      </c>
      <c r="F1150" s="72" t="str">
        <f>VLOOKUP(E1150,mas!G:H,2,FALSE)</f>
        <v>都市ガス（13A）</v>
      </c>
      <c r="G1150" s="72">
        <f t="shared" si="154"/>
        <v>20.494999999999997</v>
      </c>
      <c r="H1150" s="72">
        <f t="shared" si="154"/>
        <v>15.744999999999999</v>
      </c>
      <c r="I1150" s="72">
        <f t="shared" si="154"/>
        <v>21.865000000000002</v>
      </c>
      <c r="J1150" s="72">
        <f t="shared" si="154"/>
        <v>30.400999999999996</v>
      </c>
      <c r="K1150" s="72">
        <f t="shared" si="154"/>
        <v>32.653000000000006</v>
      </c>
      <c r="L1150" s="72">
        <f t="shared" si="154"/>
        <v>30.446000000000002</v>
      </c>
      <c r="M1150" s="72">
        <f t="shared" si="154"/>
        <v>20.793000000000003</v>
      </c>
      <c r="N1150" s="72">
        <f t="shared" si="154"/>
        <v>19.026000000000003</v>
      </c>
      <c r="O1150" s="72">
        <f t="shared" si="154"/>
        <v>25.152999999999999</v>
      </c>
      <c r="P1150" s="72">
        <f t="shared" si="154"/>
        <v>30.877000000000002</v>
      </c>
      <c r="Q1150" s="72">
        <f t="shared" si="154"/>
        <v>32.569000000000003</v>
      </c>
      <c r="R1150" s="72">
        <f t="shared" si="154"/>
        <v>23.199999999999996</v>
      </c>
      <c r="S1150" s="114">
        <f t="shared" si="149"/>
        <v>303.22300000000001</v>
      </c>
      <c r="T1150" s="71"/>
    </row>
    <row r="1151" spans="1:20">
      <c r="A1151" s="30">
        <f t="shared" si="145"/>
        <v>2022997</v>
      </c>
      <c r="B1151" s="72">
        <v>99</v>
      </c>
      <c r="C1151" s="72" t="str">
        <f>VLOOKUP(B1151,mas!B:C,2,FALSE)</f>
        <v>京都保健会（市＋府）</v>
      </c>
      <c r="D1151" s="72">
        <v>2022</v>
      </c>
      <c r="E1151" s="72">
        <v>7</v>
      </c>
      <c r="F1151" s="72" t="str">
        <f>VLOOKUP(E1151,mas!G:H,2,FALSE)</f>
        <v>電　力</v>
      </c>
      <c r="G1151" s="72">
        <f t="shared" si="154"/>
        <v>503.68900000000002</v>
      </c>
      <c r="H1151" s="72">
        <f t="shared" si="154"/>
        <v>484.57599999999991</v>
      </c>
      <c r="I1151" s="72">
        <f t="shared" si="154"/>
        <v>576.26200000000006</v>
      </c>
      <c r="J1151" s="72">
        <f t="shared" si="154"/>
        <v>725.93099999999993</v>
      </c>
      <c r="K1151" s="72">
        <f t="shared" si="154"/>
        <v>753.30799999999988</v>
      </c>
      <c r="L1151" s="72">
        <f t="shared" si="154"/>
        <v>639.92600000000016</v>
      </c>
      <c r="M1151" s="72">
        <f t="shared" si="154"/>
        <v>512.27699999999993</v>
      </c>
      <c r="N1151" s="72">
        <f t="shared" si="154"/>
        <v>520.06099999999992</v>
      </c>
      <c r="O1151" s="72">
        <f t="shared" si="154"/>
        <v>739.95700000000011</v>
      </c>
      <c r="P1151" s="72">
        <f t="shared" si="154"/>
        <v>805.59400000000005</v>
      </c>
      <c r="Q1151" s="72">
        <f t="shared" si="154"/>
        <v>734.84999999999991</v>
      </c>
      <c r="R1151" s="72">
        <f t="shared" si="154"/>
        <v>588.88400000000001</v>
      </c>
      <c r="S1151" s="114">
        <f t="shared" si="149"/>
        <v>7585.3150000000005</v>
      </c>
      <c r="T1151" s="71"/>
    </row>
    <row r="1152" spans="1:20">
      <c r="A1152" s="30">
        <f t="shared" si="145"/>
        <v>2023017</v>
      </c>
      <c r="B1152" s="30">
        <v>1</v>
      </c>
      <c r="C1152" s="30" t="s">
        <v>19</v>
      </c>
      <c r="D1152" s="30">
        <v>2023</v>
      </c>
      <c r="E1152" s="30">
        <v>7</v>
      </c>
      <c r="F1152" s="30" t="s">
        <v>26</v>
      </c>
      <c r="G1152" s="30">
        <v>1.623</v>
      </c>
      <c r="H1152" s="30">
        <v>1.4239999999999999</v>
      </c>
      <c r="I1152" s="30">
        <v>1.81</v>
      </c>
      <c r="J1152" s="30">
        <v>3.3260000000000001</v>
      </c>
      <c r="K1152" s="30">
        <v>2.8940000000000001</v>
      </c>
      <c r="L1152" s="30">
        <v>2.0009999999999999</v>
      </c>
      <c r="M1152" s="30">
        <v>1.4390000000000001</v>
      </c>
      <c r="N1152" s="30">
        <v>2.1389999999999998</v>
      </c>
      <c r="O1152" s="30">
        <v>3.254</v>
      </c>
      <c r="P1152" s="30">
        <v>3.8479999999999999</v>
      </c>
      <c r="Q1152" s="30">
        <v>3.1909999999999998</v>
      </c>
      <c r="R1152" s="30">
        <v>2.9889999999999999</v>
      </c>
      <c r="S1152" s="115">
        <v>29.937999999999999</v>
      </c>
      <c r="T1152" s="71"/>
    </row>
    <row r="1153" spans="1:20">
      <c r="A1153" s="30">
        <f t="shared" si="145"/>
        <v>2023026</v>
      </c>
      <c r="B1153" s="30">
        <v>2</v>
      </c>
      <c r="C1153" s="30" t="s">
        <v>31</v>
      </c>
      <c r="D1153" s="30">
        <v>2023</v>
      </c>
      <c r="E1153" s="30">
        <v>6</v>
      </c>
      <c r="F1153" s="30" t="s">
        <v>15</v>
      </c>
      <c r="G1153" s="30">
        <v>8.4000000000000005E-2</v>
      </c>
      <c r="H1153" s="30">
        <v>0.191</v>
      </c>
      <c r="I1153" s="30">
        <v>0.499</v>
      </c>
      <c r="J1153" s="30">
        <v>0.88100000000000001</v>
      </c>
      <c r="K1153" s="30">
        <v>1.123</v>
      </c>
      <c r="L1153" s="30">
        <v>1.1240000000000001</v>
      </c>
      <c r="M1153" s="30">
        <v>0.77</v>
      </c>
      <c r="N1153" s="30">
        <v>9.4E-2</v>
      </c>
      <c r="O1153" s="30">
        <v>0.56599999999999995</v>
      </c>
      <c r="P1153" s="30">
        <v>0.76100000000000001</v>
      </c>
      <c r="Q1153" s="30">
        <v>1.0780000000000001</v>
      </c>
      <c r="R1153" s="30">
        <v>0.76500000000000001</v>
      </c>
      <c r="S1153" s="115">
        <v>7.9359999999999999</v>
      </c>
      <c r="T1153" s="71"/>
    </row>
    <row r="1154" spans="1:20">
      <c r="A1154" s="30">
        <f t="shared" si="145"/>
        <v>2023027</v>
      </c>
      <c r="B1154" s="30">
        <v>2</v>
      </c>
      <c r="C1154" s="30" t="s">
        <v>31</v>
      </c>
      <c r="D1154" s="30">
        <v>2023</v>
      </c>
      <c r="E1154" s="30">
        <v>7</v>
      </c>
      <c r="F1154" s="30" t="s">
        <v>26</v>
      </c>
      <c r="G1154" s="30">
        <v>3.4769999999999999</v>
      </c>
      <c r="H1154" s="30">
        <v>3.7210000000000001</v>
      </c>
      <c r="I1154" s="30">
        <v>3.9729999999999999</v>
      </c>
      <c r="J1154" s="30">
        <v>4.5670000000000002</v>
      </c>
      <c r="K1154" s="30">
        <v>4.0419999999999998</v>
      </c>
      <c r="L1154" s="30">
        <v>4.3310000000000004</v>
      </c>
      <c r="M1154" s="30">
        <v>3.7829999999999999</v>
      </c>
      <c r="N1154" s="30">
        <v>3.94</v>
      </c>
      <c r="O1154" s="30">
        <v>4.1139999999999999</v>
      </c>
      <c r="P1154" s="30">
        <v>4.3099999999999996</v>
      </c>
      <c r="Q1154" s="30">
        <v>3.94</v>
      </c>
      <c r="R1154" s="30">
        <v>3.581</v>
      </c>
      <c r="S1154" s="115">
        <v>47.779000000000003</v>
      </c>
      <c r="T1154" s="71"/>
    </row>
    <row r="1155" spans="1:20">
      <c r="A1155" s="30">
        <f t="shared" si="145"/>
        <v>2023116</v>
      </c>
      <c r="B1155" s="30">
        <v>11</v>
      </c>
      <c r="C1155" s="30" t="s">
        <v>139</v>
      </c>
      <c r="D1155" s="30">
        <v>2023</v>
      </c>
      <c r="E1155" s="30">
        <v>6</v>
      </c>
      <c r="F1155" s="30" t="s">
        <v>15</v>
      </c>
      <c r="G1155" s="30">
        <v>9.3339999999999996</v>
      </c>
      <c r="H1155" s="30">
        <v>9.141</v>
      </c>
      <c r="I1155" s="30">
        <v>9.5630000000000006</v>
      </c>
      <c r="J1155" s="30">
        <v>7.09</v>
      </c>
      <c r="K1155" s="30">
        <v>6.3760000000000003</v>
      </c>
      <c r="L1155" s="30">
        <v>6.3769999999999998</v>
      </c>
      <c r="M1155" s="30">
        <v>7.3440000000000003</v>
      </c>
      <c r="N1155" s="30">
        <v>8.7230000000000008</v>
      </c>
      <c r="O1155" s="30">
        <v>9.43</v>
      </c>
      <c r="P1155" s="30">
        <v>10.212</v>
      </c>
      <c r="Q1155" s="30">
        <v>11.119</v>
      </c>
      <c r="R1155" s="30">
        <v>9.56</v>
      </c>
      <c r="S1155" s="115">
        <v>104.26900000000001</v>
      </c>
      <c r="T1155" s="71"/>
    </row>
    <row r="1156" spans="1:20">
      <c r="A1156" s="30">
        <f t="shared" si="145"/>
        <v>2023117</v>
      </c>
      <c r="B1156" s="30">
        <v>11</v>
      </c>
      <c r="C1156" s="30" t="s">
        <v>139</v>
      </c>
      <c r="D1156" s="30">
        <v>2023</v>
      </c>
      <c r="E1156" s="30">
        <v>7</v>
      </c>
      <c r="F1156" s="30" t="s">
        <v>26</v>
      </c>
      <c r="G1156" s="30">
        <v>315.18400000000003</v>
      </c>
      <c r="H1156" s="30">
        <v>335.06</v>
      </c>
      <c r="I1156" s="30">
        <v>376.04700000000003</v>
      </c>
      <c r="J1156" s="30">
        <v>484.84699999999998</v>
      </c>
      <c r="K1156" s="30">
        <v>513.29499999999996</v>
      </c>
      <c r="L1156" s="30">
        <v>423.72399999999999</v>
      </c>
      <c r="M1156" s="30">
        <v>327.05</v>
      </c>
      <c r="N1156" s="30">
        <v>353.661</v>
      </c>
      <c r="O1156" s="30">
        <v>438.02300000000002</v>
      </c>
      <c r="P1156" s="30">
        <v>485.06599999999997</v>
      </c>
      <c r="Q1156" s="30">
        <v>431.577</v>
      </c>
      <c r="R1156" s="30">
        <v>439.98899999999998</v>
      </c>
      <c r="S1156" s="115">
        <v>4923.5230000000001</v>
      </c>
      <c r="T1156" s="71"/>
    </row>
    <row r="1157" spans="1:20">
      <c r="A1157" s="30">
        <f t="shared" si="145"/>
        <v>2023141</v>
      </c>
      <c r="B1157" s="30">
        <v>14</v>
      </c>
      <c r="C1157" s="30" t="s">
        <v>30</v>
      </c>
      <c r="D1157" s="30">
        <v>2023</v>
      </c>
      <c r="E1157" s="30">
        <v>1</v>
      </c>
      <c r="F1157" s="30" t="s">
        <v>111</v>
      </c>
      <c r="G1157" s="30">
        <v>3.5999999999999997E-2</v>
      </c>
      <c r="H1157" s="30">
        <v>5.6000000000000001E-2</v>
      </c>
      <c r="I1157" s="30">
        <v>8.7999999999999995E-2</v>
      </c>
      <c r="J1157" s="30">
        <v>0.10199999999999999</v>
      </c>
      <c r="K1157" s="30">
        <v>8.3000000000000004E-2</v>
      </c>
      <c r="L1157" s="30">
        <v>6.7000000000000004E-2</v>
      </c>
      <c r="M1157" s="30">
        <v>6.9000000000000006E-2</v>
      </c>
      <c r="N1157" s="30">
        <v>5.2999999999999999E-2</v>
      </c>
      <c r="O1157" s="30">
        <v>5.2999999999999999E-2</v>
      </c>
      <c r="P1157" s="30">
        <v>3.5000000000000003E-2</v>
      </c>
      <c r="Q1157" s="30">
        <v>6.5000000000000002E-2</v>
      </c>
      <c r="R1157" s="30">
        <v>6.9000000000000006E-2</v>
      </c>
      <c r="S1157" s="115">
        <v>0.77600000000000002</v>
      </c>
      <c r="T1157" s="71"/>
    </row>
    <row r="1158" spans="1:20">
      <c r="A1158" s="30">
        <f t="shared" si="145"/>
        <v>2023146</v>
      </c>
      <c r="B1158" s="30">
        <v>14</v>
      </c>
      <c r="C1158" s="30" t="s">
        <v>30</v>
      </c>
      <c r="D1158" s="30">
        <v>2023</v>
      </c>
      <c r="E1158" s="30">
        <v>6</v>
      </c>
      <c r="F1158" s="30" t="s">
        <v>15</v>
      </c>
      <c r="G1158" s="30">
        <v>0.27600000000000002</v>
      </c>
      <c r="H1158" s="30">
        <v>0.40799999999999997</v>
      </c>
      <c r="I1158" s="30">
        <v>1.0920000000000001</v>
      </c>
      <c r="J1158" s="30">
        <v>1.8180000000000001</v>
      </c>
      <c r="K1158" s="30">
        <v>1.4339999999999999</v>
      </c>
      <c r="L1158" s="30">
        <v>0.71299999999999997</v>
      </c>
      <c r="M1158" s="30">
        <v>0.20499999999999999</v>
      </c>
      <c r="N1158" s="30">
        <v>0.90300000000000002</v>
      </c>
      <c r="O1158" s="30">
        <v>1.284</v>
      </c>
      <c r="P1158" s="30">
        <v>1.427</v>
      </c>
      <c r="Q1158" s="30">
        <v>1.2889999999999999</v>
      </c>
      <c r="R1158" s="30">
        <v>0.67200000000000004</v>
      </c>
      <c r="S1158" s="115">
        <v>11.521000000000001</v>
      </c>
      <c r="T1158" s="71"/>
    </row>
    <row r="1159" spans="1:20">
      <c r="A1159" s="30">
        <f t="shared" si="145"/>
        <v>2023147</v>
      </c>
      <c r="B1159" s="30">
        <v>14</v>
      </c>
      <c r="C1159" s="30" t="s">
        <v>30</v>
      </c>
      <c r="D1159" s="30">
        <v>2023</v>
      </c>
      <c r="E1159" s="30">
        <v>7</v>
      </c>
      <c r="F1159" s="30" t="s">
        <v>26</v>
      </c>
      <c r="G1159" s="30">
        <v>0.39400000000000002</v>
      </c>
      <c r="H1159" s="30">
        <v>0.40300000000000002</v>
      </c>
      <c r="I1159" s="30">
        <v>0.42699999999999999</v>
      </c>
      <c r="J1159" s="30">
        <v>0.46300000000000002</v>
      </c>
      <c r="K1159" s="30">
        <v>0.44</v>
      </c>
      <c r="L1159" s="30">
        <v>0.41099999999999998</v>
      </c>
      <c r="M1159" s="30">
        <v>0.39400000000000002</v>
      </c>
      <c r="N1159" s="30">
        <v>0.39600000000000002</v>
      </c>
      <c r="O1159" s="30">
        <v>0.42499999999999999</v>
      </c>
      <c r="P1159" s="30">
        <v>0.46700000000000003</v>
      </c>
      <c r="Q1159" s="30">
        <v>0.41399999999999998</v>
      </c>
      <c r="R1159" s="30">
        <v>0.42799999999999999</v>
      </c>
      <c r="S1159" s="115">
        <v>5.0620000000000003</v>
      </c>
      <c r="T1159" s="71"/>
    </row>
    <row r="1160" spans="1:20">
      <c r="A1160" s="30">
        <f t="shared" si="145"/>
        <v>2023181</v>
      </c>
      <c r="B1160" s="30">
        <v>18</v>
      </c>
      <c r="C1160" s="30" t="s">
        <v>141</v>
      </c>
      <c r="D1160" s="30">
        <v>2023</v>
      </c>
      <c r="E1160" s="30">
        <v>1</v>
      </c>
      <c r="F1160" s="30" t="s">
        <v>12</v>
      </c>
      <c r="G1160" s="30">
        <v>0.23400000000000001</v>
      </c>
      <c r="H1160" s="30">
        <v>0.29899999999999999</v>
      </c>
      <c r="I1160" s="30">
        <v>0.34</v>
      </c>
      <c r="J1160" s="30">
        <v>0.41499999999999998</v>
      </c>
      <c r="K1160" s="30">
        <v>0.443</v>
      </c>
      <c r="L1160" s="30">
        <v>0.45800000000000002</v>
      </c>
      <c r="M1160" s="30">
        <v>0.27600000000000002</v>
      </c>
      <c r="N1160" s="30">
        <v>0.28499999999999998</v>
      </c>
      <c r="O1160" s="30">
        <v>0.23799999999999999</v>
      </c>
      <c r="P1160" s="30">
        <v>0.28100000000000003</v>
      </c>
      <c r="Q1160" s="30">
        <v>0.27800000000000002</v>
      </c>
      <c r="R1160" s="30">
        <v>0.26100000000000001</v>
      </c>
      <c r="S1160" s="115">
        <v>3.8079999999999998</v>
      </c>
      <c r="T1160" s="71"/>
    </row>
    <row r="1161" spans="1:20">
      <c r="A1161" s="30">
        <f t="shared" si="145"/>
        <v>2023183</v>
      </c>
      <c r="B1161" s="30">
        <v>18</v>
      </c>
      <c r="C1161" s="30" t="s">
        <v>141</v>
      </c>
      <c r="D1161" s="30">
        <v>2023</v>
      </c>
      <c r="E1161" s="30">
        <v>3</v>
      </c>
      <c r="F1161" s="30" t="s">
        <v>140</v>
      </c>
      <c r="G1161" s="30">
        <v>0.23100000000000001</v>
      </c>
      <c r="H1161" s="30">
        <v>0.253</v>
      </c>
      <c r="I1161" s="30">
        <v>0.308</v>
      </c>
      <c r="J1161" s="30">
        <v>0.308</v>
      </c>
      <c r="K1161" s="30">
        <v>0.33500000000000002</v>
      </c>
      <c r="L1161" s="30">
        <v>0.3</v>
      </c>
      <c r="M1161" s="30">
        <v>0.26100000000000001</v>
      </c>
      <c r="N1161" s="30">
        <v>0.214</v>
      </c>
      <c r="O1161" s="30">
        <v>0.19400000000000001</v>
      </c>
      <c r="P1161" s="30">
        <v>0.23799999999999999</v>
      </c>
      <c r="Q1161" s="30">
        <v>0.19500000000000001</v>
      </c>
      <c r="R1161" s="30">
        <v>0.22900000000000001</v>
      </c>
      <c r="S1161" s="115">
        <v>3.0659999999999998</v>
      </c>
      <c r="T1161" s="71"/>
    </row>
    <row r="1162" spans="1:20">
      <c r="A1162" s="30">
        <f t="shared" si="145"/>
        <v>2023186</v>
      </c>
      <c r="B1162" s="30">
        <v>18</v>
      </c>
      <c r="C1162" s="30" t="s">
        <v>141</v>
      </c>
      <c r="D1162" s="30">
        <v>2023</v>
      </c>
      <c r="E1162" s="30">
        <v>6</v>
      </c>
      <c r="F1162" s="30" t="s">
        <v>15</v>
      </c>
      <c r="G1162" s="30">
        <v>0.89100000000000001</v>
      </c>
      <c r="H1162" s="30">
        <v>0.68799999999999994</v>
      </c>
      <c r="I1162" s="30">
        <v>2.8759999999999999</v>
      </c>
      <c r="J1162" s="30">
        <v>5.3390000000000004</v>
      </c>
      <c r="K1162" s="30">
        <v>6.9850000000000003</v>
      </c>
      <c r="L1162" s="30">
        <v>6.2949999999999999</v>
      </c>
      <c r="M1162" s="30">
        <v>2.702</v>
      </c>
      <c r="N1162" s="30">
        <v>1.52</v>
      </c>
      <c r="O1162" s="30">
        <v>3.2589999999999999</v>
      </c>
      <c r="P1162" s="30">
        <v>3.9220000000000002</v>
      </c>
      <c r="Q1162" s="30">
        <v>4.4509999999999996</v>
      </c>
      <c r="R1162" s="30">
        <v>3.7719999999999998</v>
      </c>
      <c r="S1162" s="115">
        <v>42.7</v>
      </c>
      <c r="T1162" s="71"/>
    </row>
    <row r="1163" spans="1:20">
      <c r="A1163" s="30">
        <f t="shared" si="145"/>
        <v>2023187</v>
      </c>
      <c r="B1163" s="30">
        <v>18</v>
      </c>
      <c r="C1163" s="30" t="s">
        <v>141</v>
      </c>
      <c r="D1163" s="30">
        <v>2023</v>
      </c>
      <c r="E1163" s="30">
        <v>7</v>
      </c>
      <c r="F1163" s="30" t="s">
        <v>26</v>
      </c>
      <c r="G1163" s="30">
        <v>18.192</v>
      </c>
      <c r="H1163" s="30">
        <v>16.484999999999999</v>
      </c>
      <c r="I1163" s="30">
        <v>19.545000000000002</v>
      </c>
      <c r="J1163" s="30">
        <v>22.196999999999999</v>
      </c>
      <c r="K1163" s="30">
        <v>23.998999999999999</v>
      </c>
      <c r="L1163" s="30">
        <v>22.949000000000002</v>
      </c>
      <c r="M1163" s="30">
        <v>20.812999999999999</v>
      </c>
      <c r="N1163" s="30">
        <v>18.082000000000001</v>
      </c>
      <c r="O1163" s="30">
        <v>19.294</v>
      </c>
      <c r="P1163" s="30">
        <v>19.82</v>
      </c>
      <c r="Q1163" s="30">
        <v>22.858000000000001</v>
      </c>
      <c r="R1163" s="30">
        <v>19.440999999999999</v>
      </c>
      <c r="S1163" s="115">
        <v>243.67500000000001</v>
      </c>
      <c r="T1163" s="71"/>
    </row>
    <row r="1164" spans="1:20">
      <c r="A1164" s="30">
        <f t="shared" si="145"/>
        <v>2023196</v>
      </c>
      <c r="B1164" s="30">
        <v>19</v>
      </c>
      <c r="C1164" s="30" t="s">
        <v>29</v>
      </c>
      <c r="D1164" s="30">
        <v>2023</v>
      </c>
      <c r="E1164" s="30">
        <v>6</v>
      </c>
      <c r="F1164" s="30" t="s">
        <v>15</v>
      </c>
      <c r="G1164" s="30">
        <v>1E-3</v>
      </c>
      <c r="H1164" s="30">
        <v>1E-3</v>
      </c>
      <c r="I1164" s="30">
        <v>1E-3</v>
      </c>
      <c r="J1164" s="30">
        <v>0</v>
      </c>
      <c r="K1164" s="30">
        <v>0</v>
      </c>
      <c r="L1164" s="30">
        <v>0</v>
      </c>
      <c r="M1164" s="30">
        <v>0</v>
      </c>
      <c r="N1164" s="30">
        <v>0</v>
      </c>
      <c r="O1164" s="30">
        <v>1E-3</v>
      </c>
      <c r="P1164" s="30">
        <v>0</v>
      </c>
      <c r="Q1164" s="30">
        <v>0</v>
      </c>
      <c r="R1164" s="30">
        <v>0</v>
      </c>
      <c r="S1164" s="115">
        <v>4.0000000000000001E-3</v>
      </c>
      <c r="T1164" s="71"/>
    </row>
    <row r="1165" spans="1:20">
      <c r="A1165" s="30">
        <f t="shared" si="145"/>
        <v>2023197</v>
      </c>
      <c r="B1165" s="30">
        <v>19</v>
      </c>
      <c r="C1165" s="30" t="s">
        <v>29</v>
      </c>
      <c r="D1165" s="30">
        <v>2023</v>
      </c>
      <c r="E1165" s="30">
        <v>7</v>
      </c>
      <c r="F1165" s="30" t="s">
        <v>26</v>
      </c>
      <c r="G1165" s="30">
        <v>2.3839999999999999</v>
      </c>
      <c r="H1165" s="30">
        <v>2.1859999999999999</v>
      </c>
      <c r="I1165" s="30">
        <v>1.7549999999999999</v>
      </c>
      <c r="J1165" s="30">
        <v>2.7040000000000002</v>
      </c>
      <c r="K1165" s="30">
        <v>4.6840000000000002</v>
      </c>
      <c r="L1165" s="30">
        <v>4.4740000000000002</v>
      </c>
      <c r="M1165" s="30">
        <v>2.9689999999999999</v>
      </c>
      <c r="N1165" s="30">
        <v>2.024</v>
      </c>
      <c r="O1165" s="30">
        <v>2.6709999999999998</v>
      </c>
      <c r="P1165" s="30">
        <v>3.8439999999999999</v>
      </c>
      <c r="Q1165" s="30">
        <v>3.7280000000000002</v>
      </c>
      <c r="R1165" s="30">
        <v>3.222</v>
      </c>
      <c r="S1165" s="115">
        <v>36.645000000000003</v>
      </c>
      <c r="T1165" s="71"/>
    </row>
    <row r="1166" spans="1:20">
      <c r="A1166" s="30">
        <f t="shared" si="145"/>
        <v>2023201</v>
      </c>
      <c r="B1166" s="30">
        <v>20</v>
      </c>
      <c r="C1166" s="30" t="s">
        <v>142</v>
      </c>
      <c r="D1166" s="30">
        <v>2023</v>
      </c>
      <c r="E1166" s="30">
        <v>1</v>
      </c>
      <c r="F1166" s="30" t="s">
        <v>12</v>
      </c>
      <c r="G1166" s="30">
        <v>5.7000000000000002E-2</v>
      </c>
      <c r="H1166" s="30">
        <v>6.3E-2</v>
      </c>
      <c r="I1166" s="30">
        <v>7.8E-2</v>
      </c>
      <c r="J1166" s="30">
        <v>5.3999999999999999E-2</v>
      </c>
      <c r="K1166" s="30">
        <v>7.1999999999999995E-2</v>
      </c>
      <c r="L1166" s="30">
        <v>5.8000000000000003E-2</v>
      </c>
      <c r="M1166" s="30">
        <v>7.0000000000000007E-2</v>
      </c>
      <c r="N1166" s="30">
        <v>7.0999999999999994E-2</v>
      </c>
      <c r="O1166" s="30">
        <v>7.0999999999999994E-2</v>
      </c>
      <c r="P1166" s="30">
        <v>6.0999999999999999E-2</v>
      </c>
      <c r="Q1166" s="30">
        <v>6.4000000000000001E-2</v>
      </c>
      <c r="R1166" s="30">
        <v>6.3E-2</v>
      </c>
      <c r="S1166" s="115">
        <v>0.78200000000000003</v>
      </c>
      <c r="T1166" s="71"/>
    </row>
    <row r="1167" spans="1:20">
      <c r="A1167" s="30">
        <f t="shared" si="145"/>
        <v>2023206</v>
      </c>
      <c r="B1167" s="30">
        <v>20</v>
      </c>
      <c r="C1167" s="30" t="s">
        <v>142</v>
      </c>
      <c r="D1167" s="30">
        <v>2023</v>
      </c>
      <c r="E1167" s="30">
        <v>6</v>
      </c>
      <c r="F1167" s="30" t="s">
        <v>15</v>
      </c>
      <c r="G1167" s="30">
        <v>7.0000000000000001E-3</v>
      </c>
      <c r="H1167" s="30">
        <v>3.0000000000000001E-3</v>
      </c>
      <c r="I1167" s="30">
        <v>1E-3</v>
      </c>
      <c r="J1167" s="30">
        <v>0</v>
      </c>
      <c r="K1167" s="30">
        <v>0</v>
      </c>
      <c r="L1167" s="30">
        <v>0</v>
      </c>
      <c r="M1167" s="30">
        <v>0</v>
      </c>
      <c r="N1167" s="30">
        <v>1E-3</v>
      </c>
      <c r="O1167" s="30">
        <v>6.0000000000000001E-3</v>
      </c>
      <c r="P1167" s="30">
        <v>8.0000000000000002E-3</v>
      </c>
      <c r="Q1167" s="30">
        <v>7.0000000000000001E-3</v>
      </c>
      <c r="R1167" s="30">
        <v>7.0000000000000001E-3</v>
      </c>
      <c r="S1167" s="115">
        <v>0.04</v>
      </c>
      <c r="T1167" s="71"/>
    </row>
    <row r="1168" spans="1:20">
      <c r="A1168" s="30">
        <f t="shared" si="145"/>
        <v>2023207</v>
      </c>
      <c r="B1168" s="30">
        <v>20</v>
      </c>
      <c r="C1168" s="30" t="s">
        <v>142</v>
      </c>
      <c r="D1168" s="30">
        <v>2023</v>
      </c>
      <c r="E1168" s="30">
        <v>7</v>
      </c>
      <c r="F1168" s="30" t="s">
        <v>26</v>
      </c>
      <c r="G1168" s="30">
        <v>1.7869999999999999</v>
      </c>
      <c r="H1168" s="30">
        <v>1.524</v>
      </c>
      <c r="I1168" s="30">
        <v>1.4850000000000001</v>
      </c>
      <c r="J1168" s="30">
        <v>1.671</v>
      </c>
      <c r="K1168" s="30">
        <v>2.7749999999999999</v>
      </c>
      <c r="L1168" s="30">
        <v>2.7389999999999999</v>
      </c>
      <c r="M1168" s="30">
        <v>1.929</v>
      </c>
      <c r="N1168" s="30">
        <v>1.2909999999999999</v>
      </c>
      <c r="O1168" s="30">
        <v>1.853</v>
      </c>
      <c r="P1168" s="30">
        <v>2.149</v>
      </c>
      <c r="Q1168" s="30">
        <v>3.2410000000000001</v>
      </c>
      <c r="R1168" s="30">
        <v>2.4649999999999999</v>
      </c>
      <c r="S1168" s="115">
        <v>24.908999999999999</v>
      </c>
      <c r="T1168" s="71"/>
    </row>
    <row r="1169" spans="1:20">
      <c r="A1169" s="30">
        <f t="shared" si="145"/>
        <v>2023281</v>
      </c>
      <c r="B1169" s="30">
        <v>28</v>
      </c>
      <c r="C1169" s="30" t="s">
        <v>143</v>
      </c>
      <c r="D1169" s="30">
        <v>2023</v>
      </c>
      <c r="E1169" s="30">
        <v>1</v>
      </c>
      <c r="F1169" s="30" t="s">
        <v>12</v>
      </c>
      <c r="G1169" s="30">
        <v>2.4E-2</v>
      </c>
      <c r="H1169" s="30">
        <v>3.1E-2</v>
      </c>
      <c r="I1169" s="30">
        <v>2.5999999999999999E-2</v>
      </c>
      <c r="J1169" s="30">
        <v>1.9E-2</v>
      </c>
      <c r="K1169" s="30">
        <v>0.03</v>
      </c>
      <c r="L1169" s="30">
        <v>1.9E-2</v>
      </c>
      <c r="M1169" s="30">
        <v>0.03</v>
      </c>
      <c r="N1169" s="30">
        <v>2.5999999999999999E-2</v>
      </c>
      <c r="O1169" s="30">
        <v>2.5999999999999999E-2</v>
      </c>
      <c r="P1169" s="30">
        <v>2.3E-2</v>
      </c>
      <c r="Q1169" s="30">
        <v>2.5999999999999999E-2</v>
      </c>
      <c r="R1169" s="30">
        <v>1.9E-2</v>
      </c>
      <c r="S1169" s="115">
        <v>0.29899999999999999</v>
      </c>
      <c r="T1169" s="71"/>
    </row>
    <row r="1170" spans="1:20">
      <c r="A1170" s="30">
        <f t="shared" si="145"/>
        <v>2023286</v>
      </c>
      <c r="B1170" s="30">
        <v>28</v>
      </c>
      <c r="C1170" s="30" t="s">
        <v>143</v>
      </c>
      <c r="D1170" s="30">
        <v>2023</v>
      </c>
      <c r="E1170" s="30">
        <v>6</v>
      </c>
      <c r="F1170" s="30" t="s">
        <v>15</v>
      </c>
      <c r="H1170" s="30">
        <v>1E-3</v>
      </c>
      <c r="N1170" s="30">
        <v>2E-3</v>
      </c>
      <c r="O1170" s="30">
        <v>3.0000000000000001E-3</v>
      </c>
      <c r="P1170" s="30">
        <v>4.0000000000000001E-3</v>
      </c>
      <c r="Q1170" s="30">
        <v>4.0000000000000001E-3</v>
      </c>
      <c r="R1170" s="30">
        <v>3.0000000000000001E-3</v>
      </c>
      <c r="S1170" s="115">
        <v>1.7000000000000001E-2</v>
      </c>
      <c r="T1170" s="71"/>
    </row>
    <row r="1171" spans="1:20">
      <c r="A1171" s="30">
        <f t="shared" si="145"/>
        <v>2023287</v>
      </c>
      <c r="B1171" s="30">
        <v>28</v>
      </c>
      <c r="C1171" s="30" t="s">
        <v>143</v>
      </c>
      <c r="D1171" s="30">
        <v>2023</v>
      </c>
      <c r="E1171" s="30">
        <v>7</v>
      </c>
      <c r="F1171" s="30" t="s">
        <v>26</v>
      </c>
      <c r="G1171" s="30">
        <v>0.44400000000000001</v>
      </c>
      <c r="H1171" s="30">
        <v>0.372</v>
      </c>
      <c r="I1171" s="30">
        <v>0.32800000000000001</v>
      </c>
      <c r="J1171" s="30">
        <v>0.30199999999999999</v>
      </c>
      <c r="K1171" s="30">
        <v>0.72699999999999998</v>
      </c>
      <c r="L1171" s="30">
        <v>0.59899999999999998</v>
      </c>
      <c r="M1171" s="30">
        <v>0.28699999999999998</v>
      </c>
      <c r="N1171" s="30">
        <v>0.439</v>
      </c>
      <c r="O1171" s="30">
        <v>0.73299999999999998</v>
      </c>
      <c r="P1171" s="30">
        <v>0.998</v>
      </c>
      <c r="Q1171" s="30">
        <v>0.90700000000000003</v>
      </c>
      <c r="R1171" s="30">
        <v>0.76800000000000002</v>
      </c>
      <c r="S1171" s="115">
        <v>6.9039999999999999</v>
      </c>
      <c r="T1171" s="71"/>
    </row>
    <row r="1172" spans="1:20">
      <c r="A1172" s="30">
        <f t="shared" si="145"/>
        <v>2023361</v>
      </c>
      <c r="B1172" s="30">
        <v>36</v>
      </c>
      <c r="C1172" s="30" t="s">
        <v>144</v>
      </c>
      <c r="D1172" s="30">
        <v>2023</v>
      </c>
      <c r="E1172" s="30">
        <v>1</v>
      </c>
      <c r="F1172" s="30" t="s">
        <v>12</v>
      </c>
      <c r="G1172" s="30">
        <v>8.8499999999999995E-2</v>
      </c>
      <c r="H1172" s="30">
        <v>6.6900000000000001E-2</v>
      </c>
      <c r="I1172" s="30">
        <v>7.17E-2</v>
      </c>
      <c r="J1172" s="30">
        <v>9.4299999999999995E-2</v>
      </c>
      <c r="K1172" s="30">
        <v>0.12939999999999999</v>
      </c>
      <c r="L1172" s="30">
        <v>0.109</v>
      </c>
      <c r="M1172" s="30">
        <v>8.7300000000000003E-2</v>
      </c>
      <c r="N1172" s="30">
        <v>8.6800000000000002E-2</v>
      </c>
      <c r="O1172" s="30">
        <v>8.8599999999999998E-2</v>
      </c>
      <c r="P1172" s="30">
        <v>0.11799999999999999</v>
      </c>
      <c r="Q1172" s="30">
        <v>0.1071</v>
      </c>
      <c r="R1172" s="30">
        <v>8.3299999999999999E-2</v>
      </c>
      <c r="S1172" s="115">
        <v>1.1309</v>
      </c>
      <c r="T1172" s="71"/>
    </row>
    <row r="1173" spans="1:20">
      <c r="A1173" s="30">
        <f t="shared" si="145"/>
        <v>2023341</v>
      </c>
      <c r="B1173" s="30">
        <v>34</v>
      </c>
      <c r="C1173" s="30" t="s">
        <v>16</v>
      </c>
      <c r="D1173" s="30">
        <v>2023</v>
      </c>
      <c r="E1173" s="30">
        <v>1</v>
      </c>
      <c r="F1173" s="30" t="s">
        <v>12</v>
      </c>
      <c r="G1173" s="30">
        <v>0.08</v>
      </c>
      <c r="H1173" s="30">
        <v>8.1000000000000003E-2</v>
      </c>
      <c r="I1173" s="30">
        <v>9.6000000000000002E-2</v>
      </c>
      <c r="J1173" s="30">
        <v>0.182</v>
      </c>
      <c r="K1173" s="30">
        <v>0.123</v>
      </c>
      <c r="L1173" s="30">
        <v>0.13500000000000001</v>
      </c>
      <c r="M1173" s="30">
        <v>7.2999999999999995E-2</v>
      </c>
      <c r="N1173" s="30">
        <v>9.8000000000000004E-2</v>
      </c>
      <c r="O1173" s="30">
        <v>0.106</v>
      </c>
      <c r="P1173" s="30">
        <v>0.107</v>
      </c>
      <c r="Q1173" s="30">
        <v>0.104</v>
      </c>
      <c r="R1173" s="30">
        <v>0.105</v>
      </c>
      <c r="S1173" s="115">
        <v>1.29</v>
      </c>
      <c r="T1173" s="71"/>
    </row>
    <row r="1174" spans="1:20">
      <c r="A1174" s="30">
        <f t="shared" si="145"/>
        <v>2023342</v>
      </c>
      <c r="B1174" s="30">
        <v>34</v>
      </c>
      <c r="C1174" s="30" t="s">
        <v>16</v>
      </c>
      <c r="D1174" s="30">
        <v>2023</v>
      </c>
      <c r="E1174" s="30">
        <v>2</v>
      </c>
      <c r="F1174" s="30" t="s">
        <v>157</v>
      </c>
      <c r="N1174" s="30">
        <v>0.27900000000000003</v>
      </c>
      <c r="O1174" s="30">
        <v>0.106</v>
      </c>
      <c r="P1174" s="30">
        <v>0.35</v>
      </c>
      <c r="Q1174" s="30">
        <v>0.40799999999999997</v>
      </c>
      <c r="R1174" s="30">
        <v>0.249</v>
      </c>
      <c r="S1174" s="115">
        <v>1.3919999999999999</v>
      </c>
      <c r="T1174" s="71"/>
    </row>
    <row r="1175" spans="1:20">
      <c r="A1175" s="30">
        <f t="shared" si="145"/>
        <v>2023346</v>
      </c>
      <c r="B1175" s="30">
        <v>34</v>
      </c>
      <c r="C1175" s="30" t="s">
        <v>16</v>
      </c>
      <c r="D1175" s="30">
        <v>2023</v>
      </c>
      <c r="E1175" s="30">
        <v>6</v>
      </c>
      <c r="F1175" s="30" t="s">
        <v>15</v>
      </c>
      <c r="G1175" s="30">
        <v>4.1000000000000002E-2</v>
      </c>
      <c r="H1175" s="30">
        <v>1.9E-2</v>
      </c>
      <c r="I1175" s="30">
        <v>8.9999999999999993E-3</v>
      </c>
      <c r="J1175" s="30">
        <v>7.0000000000000001E-3</v>
      </c>
      <c r="K1175" s="30">
        <v>5.0000000000000001E-3</v>
      </c>
      <c r="L1175" s="30">
        <v>5.0000000000000001E-3</v>
      </c>
      <c r="M1175" s="30">
        <v>8.0000000000000002E-3</v>
      </c>
      <c r="N1175" s="30">
        <v>2.1000000000000001E-2</v>
      </c>
      <c r="O1175" s="30">
        <v>6.9000000000000006E-2</v>
      </c>
      <c r="P1175" s="30">
        <v>8.2000000000000003E-2</v>
      </c>
      <c r="Q1175" s="30">
        <v>7.3999999999999996E-2</v>
      </c>
      <c r="R1175" s="30">
        <v>7.0000000000000007E-2</v>
      </c>
      <c r="S1175" s="115">
        <v>0.41</v>
      </c>
      <c r="T1175" s="71"/>
    </row>
    <row r="1176" spans="1:20">
      <c r="A1176" s="30">
        <f t="shared" si="145"/>
        <v>2023347</v>
      </c>
      <c r="B1176" s="30">
        <v>34</v>
      </c>
      <c r="C1176" s="30" t="s">
        <v>16</v>
      </c>
      <c r="D1176" s="30">
        <v>2023</v>
      </c>
      <c r="E1176" s="30">
        <v>7</v>
      </c>
      <c r="F1176" s="30" t="s">
        <v>26</v>
      </c>
      <c r="G1176" s="30">
        <v>6.3810000000000002</v>
      </c>
      <c r="H1176" s="30">
        <v>5.5890000000000004</v>
      </c>
      <c r="I1176" s="30">
        <v>6.0380000000000003</v>
      </c>
      <c r="J1176" s="30">
        <v>7.6459999999999999</v>
      </c>
      <c r="K1176" s="30">
        <v>10.268000000000001</v>
      </c>
      <c r="L1176" s="30">
        <v>10.035</v>
      </c>
      <c r="M1176" s="30">
        <v>6.3410000000000002</v>
      </c>
      <c r="N1176" s="30">
        <v>6.0720000000000001</v>
      </c>
      <c r="O1176" s="30">
        <v>8.0679999999999996</v>
      </c>
      <c r="P1176" s="30">
        <v>9.1110000000000007</v>
      </c>
      <c r="Q1176" s="30">
        <v>10.210000000000001</v>
      </c>
      <c r="R1176" s="30">
        <v>8.1690000000000005</v>
      </c>
      <c r="S1176" s="115">
        <v>93.927999999999997</v>
      </c>
      <c r="T1176" s="71"/>
    </row>
    <row r="1177" spans="1:20">
      <c r="A1177" s="30">
        <f t="shared" si="145"/>
        <v>2023411</v>
      </c>
      <c r="B1177" s="30">
        <v>41</v>
      </c>
      <c r="C1177" s="30" t="s">
        <v>145</v>
      </c>
      <c r="D1177" s="30">
        <v>2023</v>
      </c>
      <c r="E1177" s="30">
        <v>1</v>
      </c>
      <c r="F1177" s="30" t="s">
        <v>12</v>
      </c>
      <c r="G1177" s="30">
        <v>0.30299999999999999</v>
      </c>
      <c r="H1177" s="30">
        <v>0.26600000000000001</v>
      </c>
      <c r="I1177" s="30">
        <v>0.28000000000000003</v>
      </c>
      <c r="J1177" s="30">
        <v>0.41</v>
      </c>
      <c r="K1177" s="30">
        <v>0.33500000000000002</v>
      </c>
      <c r="L1177" s="30">
        <v>0.29499999999999998</v>
      </c>
      <c r="M1177" s="30">
        <v>0.3</v>
      </c>
      <c r="N1177" s="30">
        <v>0.307</v>
      </c>
      <c r="O1177" s="30">
        <v>0.23799999999999999</v>
      </c>
      <c r="P1177" s="30">
        <v>0.28599999999999998</v>
      </c>
      <c r="Q1177" s="30">
        <v>0.23400000000000001</v>
      </c>
      <c r="R1177" s="30">
        <v>0.29299999999999998</v>
      </c>
      <c r="S1177" s="115">
        <v>3.5470000000000002</v>
      </c>
      <c r="T1177" s="71"/>
    </row>
    <row r="1178" spans="1:20">
      <c r="A1178" s="30">
        <f t="shared" si="145"/>
        <v>2023416</v>
      </c>
      <c r="B1178" s="30">
        <v>41</v>
      </c>
      <c r="C1178" s="30" t="s">
        <v>145</v>
      </c>
      <c r="D1178" s="30">
        <v>2023</v>
      </c>
      <c r="E1178" s="30">
        <v>6</v>
      </c>
      <c r="F1178" s="30" t="s">
        <v>15</v>
      </c>
      <c r="G1178" s="30">
        <v>0.628</v>
      </c>
      <c r="H1178" s="30">
        <v>0.56399999999999995</v>
      </c>
      <c r="I1178" s="30">
        <v>0.498</v>
      </c>
      <c r="J1178" s="30">
        <v>0.32700000000000001</v>
      </c>
      <c r="K1178" s="30">
        <v>0.28599999999999998</v>
      </c>
      <c r="L1178" s="30">
        <v>0.33400000000000002</v>
      </c>
      <c r="M1178" s="30">
        <v>0.57399999999999995</v>
      </c>
      <c r="N1178" s="30">
        <v>0.69899999999999995</v>
      </c>
      <c r="O1178" s="30">
        <v>0.84499999999999997</v>
      </c>
      <c r="P1178" s="30">
        <v>0.81</v>
      </c>
      <c r="Q1178" s="30">
        <v>0.81899999999999995</v>
      </c>
      <c r="R1178" s="30">
        <v>0.82</v>
      </c>
      <c r="S1178" s="115">
        <v>7.2039999999999997</v>
      </c>
      <c r="T1178" s="71"/>
    </row>
    <row r="1179" spans="1:20">
      <c r="A1179" s="30">
        <f t="shared" ref="A1179:A1242" si="155">D1179*1000+B1179*10+E1179</f>
        <v>2023417</v>
      </c>
      <c r="B1179" s="30">
        <v>41</v>
      </c>
      <c r="C1179" s="30" t="s">
        <v>145</v>
      </c>
      <c r="D1179" s="30">
        <v>2023</v>
      </c>
      <c r="E1179" s="30">
        <v>7</v>
      </c>
      <c r="F1179" s="30" t="s">
        <v>26</v>
      </c>
      <c r="G1179" s="30">
        <v>4.5350000000000001</v>
      </c>
      <c r="H1179" s="30">
        <v>4.444</v>
      </c>
      <c r="I1179" s="30">
        <v>5.5640000000000001</v>
      </c>
      <c r="J1179" s="30">
        <v>9.1910000000000007</v>
      </c>
      <c r="K1179" s="30">
        <v>8.98</v>
      </c>
      <c r="L1179" s="30">
        <v>7.1959999999999997</v>
      </c>
      <c r="M1179" s="30">
        <v>4.2690000000000001</v>
      </c>
      <c r="N1179" s="30">
        <v>5.9779999999999998</v>
      </c>
      <c r="O1179" s="30">
        <v>7.7729999999999997</v>
      </c>
      <c r="P1179" s="30">
        <v>9.7729999999999997</v>
      </c>
      <c r="Q1179" s="30">
        <v>7.91</v>
      </c>
      <c r="R1179" s="30">
        <v>8.2309999999999999</v>
      </c>
      <c r="S1179" s="115">
        <v>83.843999999999994</v>
      </c>
      <c r="T1179" s="71"/>
    </row>
    <row r="1180" spans="1:20">
      <c r="A1180" s="30">
        <f t="shared" si="155"/>
        <v>2023301</v>
      </c>
      <c r="B1180" s="30">
        <v>30</v>
      </c>
      <c r="C1180" s="30" t="s">
        <v>72</v>
      </c>
      <c r="D1180" s="30">
        <v>2023</v>
      </c>
      <c r="E1180" s="30">
        <v>1</v>
      </c>
      <c r="F1180" s="30" t="s">
        <v>12</v>
      </c>
      <c r="G1180" s="30">
        <v>4.4999999999999998E-2</v>
      </c>
      <c r="H1180" s="30">
        <v>6.6000000000000003E-2</v>
      </c>
      <c r="I1180" s="30">
        <v>0.112</v>
      </c>
      <c r="J1180" s="30">
        <v>0.11600000000000001</v>
      </c>
      <c r="K1180" s="30">
        <v>0.14299999999999999</v>
      </c>
      <c r="L1180" s="30">
        <v>9.2999999999999999E-2</v>
      </c>
      <c r="M1180" s="30">
        <v>6.5000000000000002E-2</v>
      </c>
      <c r="N1180" s="30">
        <v>6.6000000000000003E-2</v>
      </c>
      <c r="O1180" s="30">
        <v>9.5000000000000001E-2</v>
      </c>
      <c r="P1180" s="30">
        <v>0.113</v>
      </c>
      <c r="Q1180" s="30">
        <v>9.0999999999999998E-2</v>
      </c>
      <c r="R1180" s="30">
        <v>0.09</v>
      </c>
      <c r="S1180" s="115">
        <v>1.095</v>
      </c>
      <c r="T1180" s="71"/>
    </row>
    <row r="1181" spans="1:20">
      <c r="A1181" s="30">
        <f t="shared" si="155"/>
        <v>2023306</v>
      </c>
      <c r="B1181" s="30">
        <v>30</v>
      </c>
      <c r="C1181" s="30" t="s">
        <v>72</v>
      </c>
      <c r="D1181" s="30">
        <v>2023</v>
      </c>
      <c r="E1181" s="30">
        <v>6</v>
      </c>
      <c r="F1181" s="30" t="s">
        <v>15</v>
      </c>
      <c r="G1181" s="30">
        <v>0.42199999999999999</v>
      </c>
      <c r="H1181" s="30">
        <v>0.42499999999999999</v>
      </c>
      <c r="I1181" s="30">
        <v>0.65400000000000003</v>
      </c>
      <c r="J1181" s="30">
        <v>1.4139999999999999</v>
      </c>
      <c r="K1181" s="30">
        <v>2.2730000000000001</v>
      </c>
      <c r="L1181" s="30">
        <v>1.7629999999999999</v>
      </c>
      <c r="M1181" s="30">
        <v>0.97</v>
      </c>
      <c r="N1181" s="30">
        <v>0.40600000000000003</v>
      </c>
      <c r="O1181" s="30">
        <v>1.1080000000000001</v>
      </c>
      <c r="P1181" s="30">
        <v>1.633</v>
      </c>
      <c r="Q1181" s="30">
        <v>1.476</v>
      </c>
      <c r="R1181" s="30">
        <v>1.274</v>
      </c>
      <c r="S1181" s="115">
        <v>13.818</v>
      </c>
      <c r="T1181" s="71"/>
    </row>
    <row r="1182" spans="1:20">
      <c r="A1182" s="30">
        <f t="shared" si="155"/>
        <v>2023307</v>
      </c>
      <c r="B1182" s="30">
        <v>30</v>
      </c>
      <c r="C1182" s="30" t="s">
        <v>72</v>
      </c>
      <c r="D1182" s="30">
        <v>2023</v>
      </c>
      <c r="E1182" s="30">
        <v>7</v>
      </c>
      <c r="F1182" s="30" t="s">
        <v>26</v>
      </c>
      <c r="G1182" s="30">
        <v>6.4470000000000001</v>
      </c>
      <c r="H1182" s="30">
        <v>6.4729999999999999</v>
      </c>
      <c r="I1182" s="30">
        <v>6.83</v>
      </c>
      <c r="J1182" s="30">
        <v>7.35</v>
      </c>
      <c r="K1182" s="30">
        <v>7.3280000000000003</v>
      </c>
      <c r="L1182" s="30">
        <v>6.952</v>
      </c>
      <c r="M1182" s="30">
        <v>6.7859999999999996</v>
      </c>
      <c r="N1182" s="30">
        <v>6.6150000000000002</v>
      </c>
      <c r="O1182" s="30">
        <v>7.2530000000000001</v>
      </c>
      <c r="P1182" s="30">
        <v>7.5010000000000003</v>
      </c>
      <c r="Q1182" s="30">
        <v>6.992</v>
      </c>
      <c r="R1182" s="30">
        <v>7.1219999999999999</v>
      </c>
      <c r="S1182" s="115">
        <v>83.649000000000001</v>
      </c>
      <c r="T1182" s="71"/>
    </row>
    <row r="1183" spans="1:20">
      <c r="A1183" s="30">
        <f t="shared" si="155"/>
        <v>2023486</v>
      </c>
      <c r="B1183" s="30">
        <v>48</v>
      </c>
      <c r="C1183" s="30" t="s">
        <v>97</v>
      </c>
      <c r="D1183" s="30">
        <v>2023</v>
      </c>
      <c r="E1183" s="30">
        <v>6</v>
      </c>
      <c r="F1183" s="30" t="s">
        <v>15</v>
      </c>
      <c r="G1183" s="30">
        <v>0.57799999999999996</v>
      </c>
      <c r="H1183" s="30">
        <v>0.53</v>
      </c>
      <c r="I1183" s="30">
        <v>0.439</v>
      </c>
      <c r="J1183" s="30">
        <v>0.45400000000000001</v>
      </c>
      <c r="K1183" s="30">
        <v>0.38600000000000001</v>
      </c>
      <c r="L1183" s="30">
        <v>0.33500000000000002</v>
      </c>
      <c r="M1183" s="30">
        <v>0.443</v>
      </c>
      <c r="N1183" s="30">
        <v>0.45700000000000002</v>
      </c>
      <c r="O1183" s="30">
        <v>0.54</v>
      </c>
      <c r="P1183" s="30">
        <v>0.56399999999999995</v>
      </c>
      <c r="Q1183" s="30">
        <v>0.57599999999999996</v>
      </c>
      <c r="R1183" s="30">
        <v>0.62</v>
      </c>
      <c r="S1183" s="115">
        <v>5.9219999999999997</v>
      </c>
      <c r="T1183" s="71"/>
    </row>
    <row r="1184" spans="1:20">
      <c r="A1184" s="30">
        <f t="shared" si="155"/>
        <v>2023487</v>
      </c>
      <c r="B1184" s="30">
        <v>48</v>
      </c>
      <c r="C1184" s="30" t="s">
        <v>97</v>
      </c>
      <c r="D1184" s="30">
        <v>2023</v>
      </c>
      <c r="E1184" s="30">
        <v>7</v>
      </c>
      <c r="F1184" s="30" t="s">
        <v>26</v>
      </c>
      <c r="G1184" s="30">
        <v>16.904</v>
      </c>
      <c r="H1184" s="30">
        <v>12.016</v>
      </c>
      <c r="I1184" s="30">
        <v>12.159000000000001</v>
      </c>
      <c r="J1184" s="30">
        <v>19.132000000000001</v>
      </c>
      <c r="K1184" s="30">
        <v>19.992000000000001</v>
      </c>
      <c r="L1184" s="30">
        <v>15.885999999999999</v>
      </c>
      <c r="M1184" s="30">
        <v>11.923999999999999</v>
      </c>
      <c r="N1184" s="30">
        <v>15.374000000000001</v>
      </c>
      <c r="O1184" s="30">
        <v>19.68</v>
      </c>
      <c r="P1184" s="30">
        <v>21.119</v>
      </c>
      <c r="Q1184" s="30">
        <v>18.53</v>
      </c>
      <c r="R1184" s="30">
        <v>19.12</v>
      </c>
      <c r="S1184" s="115">
        <v>201.83600000000001</v>
      </c>
      <c r="T1184" s="71"/>
    </row>
    <row r="1185" spans="1:20">
      <c r="A1185" s="30">
        <f t="shared" si="155"/>
        <v>2023501</v>
      </c>
      <c r="B1185" s="30">
        <v>50</v>
      </c>
      <c r="C1185" s="30" t="s">
        <v>146</v>
      </c>
      <c r="D1185" s="30">
        <v>2023</v>
      </c>
      <c r="E1185" s="30">
        <v>1</v>
      </c>
      <c r="F1185" s="30" t="s">
        <v>12</v>
      </c>
      <c r="G1185" s="110">
        <v>0.66769999999999996</v>
      </c>
      <c r="H1185" s="110">
        <v>0.63739999999999997</v>
      </c>
      <c r="I1185" s="110">
        <v>0.77500000000000002</v>
      </c>
      <c r="J1185" s="110">
        <v>0.77790000000000004</v>
      </c>
      <c r="K1185" s="110">
        <v>1.0042</v>
      </c>
      <c r="L1185" s="110">
        <v>1.0790999999999999</v>
      </c>
      <c r="M1185" s="110">
        <v>0.95130000000000003</v>
      </c>
      <c r="N1185" s="110">
        <v>0.64590000000000003</v>
      </c>
      <c r="O1185" s="110">
        <v>0.76019999999999999</v>
      </c>
      <c r="P1185" s="110">
        <v>0.8</v>
      </c>
      <c r="Q1185" s="110">
        <v>0.71279999999999999</v>
      </c>
      <c r="R1185" s="110">
        <v>0.67259999999999998</v>
      </c>
      <c r="S1185" s="115">
        <v>9.4840999999999998</v>
      </c>
      <c r="T1185" s="71"/>
    </row>
    <row r="1186" spans="1:20">
      <c r="A1186" s="30">
        <f t="shared" si="155"/>
        <v>2023506</v>
      </c>
      <c r="B1186" s="30">
        <v>50</v>
      </c>
      <c r="C1186" s="30" t="s">
        <v>146</v>
      </c>
      <c r="D1186" s="30">
        <v>2023</v>
      </c>
      <c r="E1186" s="30">
        <v>6</v>
      </c>
      <c r="F1186" s="30" t="s">
        <v>15</v>
      </c>
      <c r="G1186" s="30">
        <v>3.9340000000000002</v>
      </c>
      <c r="H1186" s="30">
        <v>3.202</v>
      </c>
      <c r="I1186" s="30">
        <v>6.3890000000000002</v>
      </c>
      <c r="J1186" s="30">
        <v>11.734999999999999</v>
      </c>
      <c r="K1186" s="30">
        <v>12.157</v>
      </c>
      <c r="L1186" s="30">
        <v>7.5880000000000001</v>
      </c>
      <c r="M1186" s="30">
        <v>3.15</v>
      </c>
      <c r="N1186" s="30">
        <v>5.3840000000000003</v>
      </c>
      <c r="O1186" s="30">
        <v>9.173</v>
      </c>
      <c r="P1186" s="30">
        <v>8.0609999999999999</v>
      </c>
      <c r="Q1186" s="30">
        <v>9.173</v>
      </c>
      <c r="R1186" s="30">
        <v>7.8540000000000001</v>
      </c>
      <c r="S1186" s="115">
        <v>87.8</v>
      </c>
      <c r="T1186" s="71"/>
    </row>
    <row r="1187" spans="1:20">
      <c r="A1187" s="30">
        <f t="shared" si="155"/>
        <v>2023507</v>
      </c>
      <c r="B1187" s="30">
        <v>50</v>
      </c>
      <c r="C1187" s="30" t="s">
        <v>146</v>
      </c>
      <c r="D1187" s="30">
        <v>2023</v>
      </c>
      <c r="E1187" s="30">
        <v>7</v>
      </c>
      <c r="F1187" s="30" t="s">
        <v>26</v>
      </c>
      <c r="G1187" s="30">
        <v>26.815000000000001</v>
      </c>
      <c r="H1187" s="30">
        <v>24.370999999999999</v>
      </c>
      <c r="I1187" s="30">
        <v>26.811</v>
      </c>
      <c r="J1187" s="30">
        <v>30.634</v>
      </c>
      <c r="K1187" s="30">
        <v>32.683999999999997</v>
      </c>
      <c r="L1187" s="30">
        <v>31.977</v>
      </c>
      <c r="M1187" s="30">
        <v>27.145</v>
      </c>
      <c r="N1187" s="30">
        <v>27.565000000000001</v>
      </c>
      <c r="O1187" s="30">
        <v>29.943000000000001</v>
      </c>
      <c r="P1187" s="30">
        <v>31.442</v>
      </c>
      <c r="Q1187" s="30">
        <v>33.600999999999999</v>
      </c>
      <c r="R1187" s="30">
        <v>30.058</v>
      </c>
      <c r="S1187" s="115">
        <v>353.04599999999999</v>
      </c>
      <c r="T1187" s="71"/>
    </row>
    <row r="1188" spans="1:20">
      <c r="A1188" s="30">
        <f t="shared" si="155"/>
        <v>2023536</v>
      </c>
      <c r="B1188" s="30">
        <v>53</v>
      </c>
      <c r="C1188" s="30" t="s">
        <v>76</v>
      </c>
      <c r="D1188" s="30">
        <v>2023</v>
      </c>
      <c r="E1188" s="30">
        <v>6</v>
      </c>
      <c r="F1188" s="30" t="s">
        <v>15</v>
      </c>
      <c r="G1188" s="30">
        <v>0.02</v>
      </c>
      <c r="H1188" s="30">
        <v>0</v>
      </c>
      <c r="I1188" s="30">
        <v>0</v>
      </c>
      <c r="J1188" s="30">
        <v>0</v>
      </c>
      <c r="K1188" s="30">
        <v>0</v>
      </c>
      <c r="L1188" s="30">
        <v>0</v>
      </c>
      <c r="M1188" s="30">
        <v>0</v>
      </c>
      <c r="N1188" s="30">
        <v>1.4999999999999999E-2</v>
      </c>
      <c r="O1188" s="30">
        <v>2.9000000000000001E-2</v>
      </c>
      <c r="P1188" s="30">
        <v>0.03</v>
      </c>
      <c r="Q1188" s="30">
        <v>3.5999999999999997E-2</v>
      </c>
      <c r="R1188" s="30">
        <v>3.7999999999999999E-2</v>
      </c>
      <c r="S1188" s="115">
        <v>0.16800000000000001</v>
      </c>
      <c r="T1188" s="71"/>
    </row>
    <row r="1189" spans="1:20">
      <c r="A1189" s="30">
        <f t="shared" si="155"/>
        <v>2023537</v>
      </c>
      <c r="B1189" s="30">
        <v>53</v>
      </c>
      <c r="C1189" s="30" t="s">
        <v>76</v>
      </c>
      <c r="D1189" s="30">
        <v>2023</v>
      </c>
      <c r="E1189" s="30">
        <v>7</v>
      </c>
      <c r="F1189" s="30" t="s">
        <v>26</v>
      </c>
      <c r="G1189" s="30">
        <v>2.016</v>
      </c>
      <c r="H1189" s="30">
        <v>1.802</v>
      </c>
      <c r="I1189" s="30">
        <v>2.6</v>
      </c>
      <c r="J1189" s="30">
        <v>2.63</v>
      </c>
      <c r="K1189" s="30">
        <v>2.48</v>
      </c>
      <c r="L1189" s="30">
        <v>2.54</v>
      </c>
      <c r="M1189" s="30">
        <v>2.42</v>
      </c>
      <c r="N1189" s="30">
        <v>1.78</v>
      </c>
      <c r="O1189" s="30">
        <v>2.48</v>
      </c>
      <c r="P1189" s="30">
        <v>2.2999999999999998</v>
      </c>
      <c r="Q1189" s="30">
        <v>2.68</v>
      </c>
      <c r="R1189" s="30">
        <v>2.02</v>
      </c>
      <c r="S1189" s="115">
        <v>27.748000000000001</v>
      </c>
      <c r="T1189" s="71"/>
    </row>
    <row r="1190" spans="1:20">
      <c r="A1190" s="30">
        <f t="shared" si="155"/>
        <v>2023541</v>
      </c>
      <c r="B1190" s="30">
        <v>54</v>
      </c>
      <c r="C1190" s="30" t="s">
        <v>17</v>
      </c>
      <c r="D1190" s="30">
        <v>2023</v>
      </c>
      <c r="E1190" s="30">
        <v>1</v>
      </c>
      <c r="F1190" s="30" t="s">
        <v>12</v>
      </c>
      <c r="G1190" s="30">
        <v>2.5000000000000001E-2</v>
      </c>
      <c r="H1190" s="30">
        <v>3.4000000000000002E-2</v>
      </c>
      <c r="I1190" s="30">
        <v>3.5999999999999997E-2</v>
      </c>
      <c r="J1190" s="30">
        <v>0.05</v>
      </c>
      <c r="K1190" s="30">
        <v>3.6999999999999998E-2</v>
      </c>
      <c r="L1190" s="30">
        <v>0.04</v>
      </c>
      <c r="M1190" s="30">
        <v>0.04</v>
      </c>
      <c r="N1190" s="30">
        <v>0.02</v>
      </c>
      <c r="O1190" s="30">
        <v>3.7999999999999999E-2</v>
      </c>
      <c r="P1190" s="30">
        <v>1.9E-2</v>
      </c>
      <c r="Q1190" s="30">
        <v>3.9E-2</v>
      </c>
      <c r="R1190" s="30">
        <v>2.3E-2</v>
      </c>
      <c r="S1190" s="115">
        <v>0.40100000000000002</v>
      </c>
      <c r="T1190" s="71"/>
    </row>
    <row r="1191" spans="1:20">
      <c r="A1191" s="30">
        <f t="shared" si="155"/>
        <v>2023542</v>
      </c>
      <c r="B1191" s="30">
        <v>54</v>
      </c>
      <c r="C1191" s="30" t="s">
        <v>17</v>
      </c>
      <c r="D1191" s="30">
        <v>2023</v>
      </c>
      <c r="E1191" s="30">
        <v>2</v>
      </c>
      <c r="F1191" s="30" t="s">
        <v>21</v>
      </c>
      <c r="G1191" s="30">
        <v>0</v>
      </c>
      <c r="H1191" s="30">
        <v>0</v>
      </c>
      <c r="I1191" s="30">
        <v>0</v>
      </c>
      <c r="J1191" s="30">
        <v>0</v>
      </c>
      <c r="K1191" s="30">
        <v>0</v>
      </c>
      <c r="L1191" s="30">
        <v>0</v>
      </c>
      <c r="M1191" s="30">
        <v>0</v>
      </c>
      <c r="N1191" s="30">
        <v>8.9999999999999993E-3</v>
      </c>
      <c r="O1191" s="30">
        <v>0</v>
      </c>
      <c r="P1191" s="30">
        <v>3.5999999999999997E-2</v>
      </c>
      <c r="Q1191" s="30">
        <v>1.7999999999999999E-2</v>
      </c>
      <c r="R1191" s="30">
        <v>2.4E-2</v>
      </c>
      <c r="S1191" s="115">
        <v>8.6999999999999994E-2</v>
      </c>
      <c r="T1191" s="71"/>
    </row>
    <row r="1192" spans="1:20">
      <c r="A1192" s="30">
        <f t="shared" si="155"/>
        <v>2023546</v>
      </c>
      <c r="B1192" s="30">
        <v>54</v>
      </c>
      <c r="C1192" s="30" t="s">
        <v>17</v>
      </c>
      <c r="D1192" s="30">
        <v>2023</v>
      </c>
      <c r="E1192" s="30">
        <v>6</v>
      </c>
      <c r="F1192" s="30" t="s">
        <v>15</v>
      </c>
      <c r="G1192" s="30">
        <v>5.6000000000000001E-2</v>
      </c>
      <c r="H1192" s="30">
        <v>5.0000000000000001E-3</v>
      </c>
      <c r="I1192" s="30">
        <v>2E-3</v>
      </c>
      <c r="J1192" s="30">
        <v>2E-3</v>
      </c>
      <c r="K1192" s="30">
        <v>2E-3</v>
      </c>
      <c r="L1192" s="30">
        <v>1E-3</v>
      </c>
      <c r="M1192" s="30">
        <v>1E-3</v>
      </c>
      <c r="N1192" s="30">
        <v>2E-3</v>
      </c>
      <c r="O1192" s="30">
        <v>4.2999999999999997E-2</v>
      </c>
      <c r="P1192" s="30">
        <v>0.106</v>
      </c>
      <c r="Q1192" s="30">
        <v>0.13100000000000001</v>
      </c>
      <c r="R1192" s="30">
        <v>0.11600000000000001</v>
      </c>
      <c r="S1192" s="115">
        <v>0.46700000000000003</v>
      </c>
      <c r="T1192" s="71"/>
    </row>
    <row r="1193" spans="1:20">
      <c r="A1193" s="30">
        <f t="shared" si="155"/>
        <v>2023547</v>
      </c>
      <c r="B1193" s="30">
        <v>54</v>
      </c>
      <c r="C1193" s="30" t="s">
        <v>17</v>
      </c>
      <c r="D1193" s="30">
        <v>2023</v>
      </c>
      <c r="E1193" s="30">
        <v>7</v>
      </c>
      <c r="F1193" s="30" t="s">
        <v>26</v>
      </c>
      <c r="G1193" s="30">
        <v>2.1850000000000001</v>
      </c>
      <c r="H1193" s="30">
        <v>2.1840000000000002</v>
      </c>
      <c r="I1193" s="30">
        <v>3.1150000000000002</v>
      </c>
      <c r="J1193" s="30">
        <v>5.2469999999999999</v>
      </c>
      <c r="K1193" s="30">
        <v>5.0430000000000001</v>
      </c>
      <c r="L1193" s="30">
        <v>3.7709999999999999</v>
      </c>
      <c r="M1193" s="30">
        <v>2.1619999999999999</v>
      </c>
      <c r="N1193" s="30">
        <v>3.173</v>
      </c>
      <c r="O1193" s="30">
        <v>4.1379999999999999</v>
      </c>
      <c r="P1193" s="30">
        <v>4.6360000000000001</v>
      </c>
      <c r="Q1193" s="30">
        <v>4.093</v>
      </c>
      <c r="R1193" s="30">
        <v>3.7959999999999998</v>
      </c>
      <c r="S1193" s="115">
        <v>43.542999999999999</v>
      </c>
      <c r="T1193" s="71"/>
    </row>
    <row r="1194" spans="1:20">
      <c r="A1194" s="30">
        <f t="shared" si="155"/>
        <v>2023551</v>
      </c>
      <c r="B1194" s="30">
        <v>55</v>
      </c>
      <c r="C1194" s="30" t="s">
        <v>147</v>
      </c>
      <c r="D1194" s="30">
        <v>2023</v>
      </c>
      <c r="E1194" s="30">
        <v>1</v>
      </c>
      <c r="F1194" s="30" t="s">
        <v>12</v>
      </c>
      <c r="G1194" s="30">
        <v>9.6000000000000002E-2</v>
      </c>
      <c r="H1194" s="30">
        <v>7.4999999999999997E-2</v>
      </c>
      <c r="I1194" s="30">
        <v>0.121</v>
      </c>
      <c r="J1194" s="30">
        <v>0.114</v>
      </c>
      <c r="K1194" s="30">
        <v>0.111</v>
      </c>
      <c r="L1194" s="30">
        <v>0.125</v>
      </c>
      <c r="M1194" s="30">
        <v>7.9000000000000001E-2</v>
      </c>
      <c r="N1194" s="30">
        <v>9.2999999999999999E-2</v>
      </c>
      <c r="O1194" s="30">
        <v>7.2999999999999995E-2</v>
      </c>
      <c r="P1194" s="30">
        <v>0.10199999999999999</v>
      </c>
      <c r="Q1194" s="30">
        <v>0.105</v>
      </c>
      <c r="R1194" s="30">
        <v>8.6999999999999994E-2</v>
      </c>
      <c r="S1194" s="115">
        <v>1.181</v>
      </c>
      <c r="T1194" s="71"/>
    </row>
    <row r="1195" spans="1:20">
      <c r="A1195" s="30">
        <f t="shared" si="155"/>
        <v>2023556</v>
      </c>
      <c r="B1195" s="30">
        <v>55</v>
      </c>
      <c r="C1195" s="30" t="s">
        <v>147</v>
      </c>
      <c r="D1195" s="30">
        <v>2023</v>
      </c>
      <c r="E1195" s="30">
        <v>6</v>
      </c>
      <c r="F1195" s="30" t="s">
        <v>15</v>
      </c>
      <c r="G1195" s="30">
        <v>0.22</v>
      </c>
      <c r="H1195" s="30">
        <v>0.23400000000000001</v>
      </c>
      <c r="I1195" s="30">
        <v>1.149</v>
      </c>
      <c r="J1195" s="30">
        <v>1.149</v>
      </c>
      <c r="K1195" s="30">
        <v>1.5720000000000001</v>
      </c>
      <c r="L1195" s="30">
        <v>1.4319999999999999</v>
      </c>
      <c r="M1195" s="30">
        <v>0.56100000000000005</v>
      </c>
      <c r="N1195" s="30">
        <v>0.32800000000000001</v>
      </c>
      <c r="O1195" s="30">
        <v>1.1140000000000001</v>
      </c>
      <c r="P1195" s="30">
        <v>1.3640000000000001</v>
      </c>
      <c r="Q1195" s="30">
        <v>1.5149999999999999</v>
      </c>
      <c r="R1195" s="30">
        <v>1.373</v>
      </c>
      <c r="S1195" s="115">
        <v>12.010999999999999</v>
      </c>
      <c r="T1195" s="71"/>
    </row>
    <row r="1196" spans="1:20">
      <c r="A1196" s="30">
        <f t="shared" si="155"/>
        <v>2023557</v>
      </c>
      <c r="B1196" s="30">
        <v>55</v>
      </c>
      <c r="C1196" s="30" t="s">
        <v>147</v>
      </c>
      <c r="D1196" s="30">
        <v>2023</v>
      </c>
      <c r="E1196" s="30">
        <v>7</v>
      </c>
      <c r="F1196" s="30" t="s">
        <v>26</v>
      </c>
      <c r="G1196" s="30">
        <v>5.0949999999999998</v>
      </c>
      <c r="H1196" s="30">
        <v>4.7610000000000001</v>
      </c>
      <c r="I1196" s="30">
        <v>5.1550000000000002</v>
      </c>
      <c r="J1196" s="30">
        <v>5.5439999999999996</v>
      </c>
      <c r="K1196" s="30">
        <v>5.3920000000000003</v>
      </c>
      <c r="L1196" s="30">
        <v>5.2770000000000001</v>
      </c>
      <c r="M1196" s="30">
        <v>4.8019999999999996</v>
      </c>
      <c r="N1196" s="30">
        <v>4.9039999999999999</v>
      </c>
      <c r="O1196" s="30">
        <v>5.4160000000000004</v>
      </c>
      <c r="P1196" s="30">
        <v>5.8029999999999999</v>
      </c>
      <c r="Q1196" s="30">
        <v>5.5890000000000004</v>
      </c>
      <c r="R1196" s="30">
        <v>5.8460000000000001</v>
      </c>
      <c r="S1196" s="115">
        <v>63.584000000000003</v>
      </c>
      <c r="T1196" s="71"/>
    </row>
    <row r="1197" spans="1:20">
      <c r="A1197" s="30">
        <f t="shared" si="155"/>
        <v>2023561</v>
      </c>
      <c r="B1197" s="30">
        <v>56</v>
      </c>
      <c r="C1197" s="30" t="s">
        <v>77</v>
      </c>
      <c r="D1197" s="30">
        <v>2023</v>
      </c>
      <c r="E1197" s="30">
        <v>1</v>
      </c>
      <c r="F1197" s="30" t="s">
        <v>12</v>
      </c>
      <c r="G1197" s="30">
        <v>0.33</v>
      </c>
      <c r="H1197" s="30">
        <v>0.34</v>
      </c>
      <c r="I1197" s="30">
        <v>0.34</v>
      </c>
      <c r="J1197" s="30">
        <v>0.38</v>
      </c>
      <c r="K1197" s="30">
        <v>0.38</v>
      </c>
      <c r="L1197" s="30">
        <v>0.36</v>
      </c>
      <c r="M1197" s="30">
        <v>0.36</v>
      </c>
      <c r="N1197" s="30">
        <v>0.34</v>
      </c>
      <c r="O1197" s="30">
        <v>0.34</v>
      </c>
      <c r="P1197" s="30">
        <v>0.33</v>
      </c>
      <c r="Q1197" s="30">
        <v>0.33</v>
      </c>
      <c r="R1197" s="30">
        <v>0.35</v>
      </c>
      <c r="S1197" s="115">
        <v>4.18</v>
      </c>
      <c r="T1197" s="71"/>
    </row>
    <row r="1198" spans="1:20">
      <c r="A1198" s="30">
        <f t="shared" si="155"/>
        <v>2023566</v>
      </c>
      <c r="B1198" s="30">
        <v>56</v>
      </c>
      <c r="C1198" s="30" t="s">
        <v>77</v>
      </c>
      <c r="D1198" s="30">
        <v>2023</v>
      </c>
      <c r="E1198" s="30">
        <v>6</v>
      </c>
      <c r="F1198" s="30" t="s">
        <v>15</v>
      </c>
      <c r="G1198" s="30">
        <v>0.59</v>
      </c>
      <c r="H1198" s="30">
        <v>0.63</v>
      </c>
      <c r="I1198" s="30">
        <v>0.66500000000000004</v>
      </c>
      <c r="J1198" s="30">
        <v>0.67</v>
      </c>
      <c r="K1198" s="30">
        <v>0.68</v>
      </c>
      <c r="L1198" s="30">
        <v>0.67</v>
      </c>
      <c r="M1198" s="30">
        <v>0.62</v>
      </c>
      <c r="N1198" s="30">
        <v>0.57999999999999996</v>
      </c>
      <c r="O1198" s="30">
        <v>0.57999999999999996</v>
      </c>
      <c r="P1198" s="30">
        <v>0.57499999999999996</v>
      </c>
      <c r="Q1198" s="30">
        <v>0.56000000000000005</v>
      </c>
      <c r="R1198" s="30">
        <v>0.57999999999999996</v>
      </c>
      <c r="S1198" s="115">
        <v>7.4</v>
      </c>
      <c r="T1198" s="71"/>
    </row>
    <row r="1199" spans="1:20">
      <c r="A1199" s="30">
        <f t="shared" si="155"/>
        <v>2023567</v>
      </c>
      <c r="B1199" s="30">
        <v>56</v>
      </c>
      <c r="C1199" s="30" t="s">
        <v>77</v>
      </c>
      <c r="D1199" s="30">
        <v>2023</v>
      </c>
      <c r="E1199" s="30">
        <v>7</v>
      </c>
      <c r="F1199" s="30" t="s">
        <v>26</v>
      </c>
      <c r="G1199" s="30">
        <v>1.25</v>
      </c>
      <c r="H1199" s="30">
        <v>1.26</v>
      </c>
      <c r="I1199" s="30">
        <v>1.28</v>
      </c>
      <c r="J1199" s="30">
        <v>1.2749999999999999</v>
      </c>
      <c r="K1199" s="30">
        <v>1.28</v>
      </c>
      <c r="L1199" s="30">
        <v>1.23</v>
      </c>
      <c r="M1199" s="30">
        <v>1.22</v>
      </c>
      <c r="N1199" s="30">
        <v>1.21</v>
      </c>
      <c r="O1199" s="30">
        <v>1.575</v>
      </c>
      <c r="P1199" s="30">
        <v>1.58</v>
      </c>
      <c r="Q1199" s="30">
        <v>1.5649999999999999</v>
      </c>
      <c r="R1199" s="30">
        <v>1.57</v>
      </c>
      <c r="S1199" s="115">
        <v>16.295000000000002</v>
      </c>
      <c r="T1199" s="71"/>
    </row>
    <row r="1200" spans="1:20">
      <c r="A1200" s="30">
        <f t="shared" si="155"/>
        <v>2023701</v>
      </c>
      <c r="B1200" s="30">
        <v>70</v>
      </c>
      <c r="C1200" s="30" t="s">
        <v>18</v>
      </c>
      <c r="D1200" s="30">
        <v>2023</v>
      </c>
      <c r="E1200" s="30">
        <v>1</v>
      </c>
      <c r="F1200" s="30" t="s">
        <v>12</v>
      </c>
      <c r="G1200" s="30">
        <v>0.42399999999999999</v>
      </c>
      <c r="H1200" s="30">
        <v>0.45900000000000002</v>
      </c>
      <c r="I1200" s="30">
        <v>0.47699999999999998</v>
      </c>
      <c r="J1200" s="30">
        <v>0.59599999999999997</v>
      </c>
      <c r="K1200" s="30">
        <v>0.58099999999999996</v>
      </c>
      <c r="L1200" s="30">
        <v>0.47</v>
      </c>
      <c r="M1200" s="30">
        <v>0.50700000000000001</v>
      </c>
      <c r="N1200" s="30">
        <v>0.46600000000000003</v>
      </c>
      <c r="O1200" s="30">
        <v>0.51400000000000001</v>
      </c>
      <c r="P1200" s="30">
        <v>0.42899999999999999</v>
      </c>
      <c r="Q1200" s="30">
        <v>0.436</v>
      </c>
      <c r="R1200" s="30">
        <v>0.45400000000000001</v>
      </c>
      <c r="S1200" s="115">
        <v>5.8129999999999997</v>
      </c>
      <c r="T1200" s="71"/>
    </row>
    <row r="1201" spans="1:20">
      <c r="A1201" s="30">
        <f t="shared" si="155"/>
        <v>2023703</v>
      </c>
      <c r="B1201" s="30">
        <v>70</v>
      </c>
      <c r="C1201" s="30" t="s">
        <v>18</v>
      </c>
      <c r="D1201" s="30">
        <v>2023</v>
      </c>
      <c r="E1201" s="30">
        <v>3</v>
      </c>
      <c r="F1201" s="30" t="s">
        <v>22</v>
      </c>
      <c r="G1201" s="30">
        <v>1.9E-2</v>
      </c>
      <c r="H1201" s="30">
        <v>0</v>
      </c>
      <c r="I1201" s="30">
        <v>4.4999999999999998E-2</v>
      </c>
      <c r="J1201" s="30">
        <v>2.9000000000000001E-2</v>
      </c>
      <c r="K1201" s="30">
        <v>0</v>
      </c>
      <c r="L1201" s="30">
        <v>0.04</v>
      </c>
      <c r="M1201" s="30">
        <v>1.7999999999999999E-2</v>
      </c>
      <c r="N1201" s="30">
        <v>3.7999999999999999E-2</v>
      </c>
      <c r="O1201" s="30">
        <v>0</v>
      </c>
      <c r="P1201" s="30">
        <v>0</v>
      </c>
      <c r="Q1201" s="30">
        <v>0</v>
      </c>
      <c r="R1201" s="30">
        <v>5.8000000000000003E-2</v>
      </c>
      <c r="S1201" s="115">
        <v>0.247</v>
      </c>
      <c r="T1201" s="71"/>
    </row>
    <row r="1202" spans="1:20">
      <c r="A1202" s="30">
        <f t="shared" si="155"/>
        <v>2023705</v>
      </c>
      <c r="B1202" s="30">
        <v>70</v>
      </c>
      <c r="C1202" s="30" t="s">
        <v>18</v>
      </c>
      <c r="D1202" s="30">
        <v>2023</v>
      </c>
      <c r="E1202" s="30">
        <v>5</v>
      </c>
      <c r="F1202" s="30" t="s">
        <v>158</v>
      </c>
      <c r="G1202" s="30">
        <v>0.997</v>
      </c>
      <c r="H1202" s="30">
        <v>0.86099999999999999</v>
      </c>
      <c r="I1202" s="30">
        <v>0.90900000000000003</v>
      </c>
      <c r="J1202" s="30">
        <v>0.85</v>
      </c>
      <c r="K1202" s="30">
        <v>0.71499999999999997</v>
      </c>
      <c r="L1202" s="30">
        <v>0.73399999999999999</v>
      </c>
      <c r="M1202" s="30">
        <v>0.82599999999999996</v>
      </c>
      <c r="N1202" s="30">
        <v>0.98799999999999999</v>
      </c>
      <c r="O1202" s="30">
        <v>1</v>
      </c>
      <c r="P1202" s="30">
        <v>0.97299999999999998</v>
      </c>
      <c r="Q1202" s="30">
        <v>1.1919999999999999</v>
      </c>
      <c r="R1202" s="30">
        <v>1.0369999999999999</v>
      </c>
      <c r="S1202" s="115">
        <v>11.082000000000001</v>
      </c>
      <c r="T1202" s="71"/>
    </row>
    <row r="1203" spans="1:20">
      <c r="A1203" s="30">
        <f t="shared" si="155"/>
        <v>2023707</v>
      </c>
      <c r="B1203" s="30">
        <v>70</v>
      </c>
      <c r="C1203" s="30" t="s">
        <v>18</v>
      </c>
      <c r="D1203" s="30">
        <v>2023</v>
      </c>
      <c r="E1203" s="30">
        <v>7</v>
      </c>
      <c r="F1203" s="30" t="s">
        <v>26</v>
      </c>
      <c r="G1203" s="30">
        <v>48.997</v>
      </c>
      <c r="H1203" s="30">
        <v>46.634</v>
      </c>
      <c r="I1203" s="30">
        <v>53.78</v>
      </c>
      <c r="J1203" s="30">
        <v>76.786000000000001</v>
      </c>
      <c r="K1203" s="30">
        <v>84.275999999999996</v>
      </c>
      <c r="L1203" s="30">
        <v>67.183999999999997</v>
      </c>
      <c r="M1203" s="30">
        <v>47.893999999999998</v>
      </c>
      <c r="N1203" s="30">
        <v>61.89</v>
      </c>
      <c r="O1203" s="30">
        <v>80.805000000000007</v>
      </c>
      <c r="P1203" s="30">
        <v>91.399000000000001</v>
      </c>
      <c r="Q1203" s="30">
        <v>78.686999999999998</v>
      </c>
      <c r="R1203" s="30">
        <v>76.516999999999996</v>
      </c>
      <c r="S1203" s="115">
        <v>814.84900000000005</v>
      </c>
      <c r="T1203" s="71"/>
    </row>
    <row r="1204" spans="1:20">
      <c r="A1204" s="30">
        <f t="shared" si="155"/>
        <v>2023711</v>
      </c>
      <c r="B1204" s="30">
        <v>71</v>
      </c>
      <c r="C1204" s="30" t="s">
        <v>148</v>
      </c>
      <c r="D1204" s="30">
        <v>2023</v>
      </c>
      <c r="E1204" s="30">
        <v>1</v>
      </c>
      <c r="F1204" s="30" t="s">
        <v>12</v>
      </c>
      <c r="G1204" s="30">
        <v>0.53939999999999999</v>
      </c>
      <c r="H1204" s="30">
        <v>0.51470000000000005</v>
      </c>
      <c r="I1204" s="30">
        <v>0.66510000000000002</v>
      </c>
      <c r="J1204" s="30">
        <v>0.62350000000000005</v>
      </c>
      <c r="K1204" s="30">
        <v>0.68440000000000001</v>
      </c>
      <c r="L1204" s="30">
        <v>0.59919999999999995</v>
      </c>
      <c r="M1204" s="30">
        <v>0.66110000000000002</v>
      </c>
      <c r="N1204" s="30">
        <v>0.59489999999999998</v>
      </c>
      <c r="O1204" s="30">
        <v>0.58160000000000001</v>
      </c>
      <c r="P1204" s="30">
        <v>0.51629999999999998</v>
      </c>
      <c r="Q1204" s="30">
        <v>0.55530000000000002</v>
      </c>
      <c r="R1204" s="30">
        <v>0.55300000000000005</v>
      </c>
      <c r="S1204" s="115">
        <v>7.0884999999999998</v>
      </c>
      <c r="T1204" s="71"/>
    </row>
    <row r="1205" spans="1:20">
      <c r="A1205" s="30">
        <f t="shared" si="155"/>
        <v>2023713</v>
      </c>
      <c r="B1205" s="30">
        <v>71</v>
      </c>
      <c r="C1205" s="30" t="s">
        <v>148</v>
      </c>
      <c r="D1205" s="30">
        <v>2023</v>
      </c>
      <c r="E1205" s="30">
        <v>3</v>
      </c>
      <c r="F1205" s="30" t="s">
        <v>22</v>
      </c>
      <c r="G1205" s="30">
        <v>2.46E-2</v>
      </c>
      <c r="H1205" s="30">
        <v>0</v>
      </c>
      <c r="I1205" s="30">
        <v>0</v>
      </c>
      <c r="J1205" s="30">
        <v>2.7E-2</v>
      </c>
      <c r="K1205" s="30">
        <v>0</v>
      </c>
      <c r="L1205" s="30">
        <v>0</v>
      </c>
      <c r="M1205" s="30">
        <v>2.5399999999999999E-2</v>
      </c>
      <c r="N1205" s="30">
        <v>0</v>
      </c>
      <c r="O1205" s="30">
        <v>0</v>
      </c>
      <c r="P1205" s="30">
        <v>2.7300000000000001E-2</v>
      </c>
      <c r="Q1205" s="30">
        <v>0</v>
      </c>
      <c r="R1205" s="30">
        <v>0</v>
      </c>
      <c r="S1205" s="115">
        <v>0.1043</v>
      </c>
      <c r="T1205" s="71"/>
    </row>
    <row r="1206" spans="1:20">
      <c r="A1206" s="30">
        <f t="shared" si="155"/>
        <v>2023715</v>
      </c>
      <c r="B1206" s="30">
        <v>71</v>
      </c>
      <c r="C1206" s="30" t="s">
        <v>148</v>
      </c>
      <c r="D1206" s="30">
        <v>2023</v>
      </c>
      <c r="E1206" s="30">
        <v>5</v>
      </c>
      <c r="F1206" s="30" t="s">
        <v>14</v>
      </c>
      <c r="G1206" s="30">
        <v>0.125</v>
      </c>
      <c r="H1206" s="30">
        <v>0.109</v>
      </c>
      <c r="I1206" s="30">
        <v>9.1999999999999998E-2</v>
      </c>
      <c r="J1206" s="30">
        <v>8.3000000000000004E-2</v>
      </c>
      <c r="K1206" s="30">
        <v>7.0999999999999994E-2</v>
      </c>
      <c r="L1206" s="30">
        <v>0.06</v>
      </c>
      <c r="M1206" s="30">
        <v>7.3999999999999996E-2</v>
      </c>
      <c r="N1206" s="30">
        <v>0.104</v>
      </c>
      <c r="O1206" s="30">
        <v>0.113</v>
      </c>
      <c r="P1206" s="30">
        <v>0.13600000000000001</v>
      </c>
      <c r="Q1206" s="30">
        <v>0.12</v>
      </c>
      <c r="R1206" s="30">
        <v>0.115</v>
      </c>
      <c r="S1206" s="115">
        <v>1.202</v>
      </c>
      <c r="T1206" s="71"/>
    </row>
    <row r="1207" spans="1:20">
      <c r="A1207" s="30">
        <f t="shared" si="155"/>
        <v>2023717</v>
      </c>
      <c r="B1207" s="30">
        <v>71</v>
      </c>
      <c r="C1207" s="30" t="s">
        <v>148</v>
      </c>
      <c r="D1207" s="30">
        <v>2023</v>
      </c>
      <c r="E1207" s="30">
        <v>7</v>
      </c>
      <c r="F1207" s="30" t="s">
        <v>26</v>
      </c>
      <c r="G1207" s="30">
        <v>11.685</v>
      </c>
      <c r="H1207" s="30">
        <v>7.89</v>
      </c>
      <c r="I1207" s="30">
        <v>9.2669999999999995</v>
      </c>
      <c r="J1207" s="30">
        <v>15.015000000000001</v>
      </c>
      <c r="K1207" s="30">
        <v>17.401</v>
      </c>
      <c r="L1207" s="30">
        <v>12.51</v>
      </c>
      <c r="M1207" s="30">
        <v>8.5389999999999997</v>
      </c>
      <c r="N1207" s="30">
        <v>13.757</v>
      </c>
      <c r="O1207" s="30">
        <v>19.454000000000001</v>
      </c>
      <c r="P1207" s="30">
        <v>22.1</v>
      </c>
      <c r="Q1207" s="30">
        <v>19.722000000000001</v>
      </c>
      <c r="R1207" s="30">
        <v>20.123000000000001</v>
      </c>
      <c r="S1207" s="115">
        <v>177.46299999999999</v>
      </c>
      <c r="T1207" s="71"/>
    </row>
    <row r="1208" spans="1:20">
      <c r="A1208" s="30">
        <f t="shared" si="155"/>
        <v>2023721</v>
      </c>
      <c r="B1208" s="30">
        <v>72</v>
      </c>
      <c r="C1208" s="30" t="s">
        <v>149</v>
      </c>
      <c r="D1208" s="30">
        <v>2023</v>
      </c>
      <c r="E1208" s="30">
        <v>1</v>
      </c>
      <c r="F1208" s="30" t="s">
        <v>12</v>
      </c>
      <c r="G1208" s="30">
        <v>0.06</v>
      </c>
      <c r="H1208" s="30">
        <v>8.2000000000000003E-2</v>
      </c>
      <c r="I1208" s="30">
        <v>6.8000000000000005E-2</v>
      </c>
      <c r="J1208" s="30">
        <v>0.10199999999999999</v>
      </c>
      <c r="K1208" s="30">
        <v>6.2E-2</v>
      </c>
      <c r="L1208" s="30">
        <v>0.115</v>
      </c>
      <c r="M1208" s="30">
        <v>0.08</v>
      </c>
      <c r="N1208" s="30">
        <v>0.08</v>
      </c>
      <c r="O1208" s="30">
        <v>7.6999999999999999E-2</v>
      </c>
      <c r="P1208" s="30">
        <v>7.1999999999999995E-2</v>
      </c>
      <c r="Q1208" s="30">
        <v>5.7000000000000002E-2</v>
      </c>
      <c r="R1208" s="30">
        <v>8.1000000000000003E-2</v>
      </c>
      <c r="S1208" s="115">
        <v>0.93600000000000005</v>
      </c>
      <c r="T1208" s="71"/>
    </row>
    <row r="1209" spans="1:20">
      <c r="A1209" s="30">
        <f t="shared" si="155"/>
        <v>2023725</v>
      </c>
      <c r="B1209" s="30">
        <v>72</v>
      </c>
      <c r="C1209" s="30" t="s">
        <v>149</v>
      </c>
      <c r="D1209" s="30">
        <v>2023</v>
      </c>
      <c r="E1209" s="30">
        <v>5</v>
      </c>
      <c r="F1209" s="30" t="s">
        <v>14</v>
      </c>
      <c r="G1209" s="30">
        <v>7.8E-2</v>
      </c>
      <c r="H1209" s="30">
        <v>4.9000000000000002E-2</v>
      </c>
      <c r="I1209" s="30">
        <v>6.8000000000000005E-2</v>
      </c>
      <c r="J1209" s="30">
        <v>0.14399999999999999</v>
      </c>
      <c r="K1209" s="30">
        <v>0.192</v>
      </c>
      <c r="L1209" s="30">
        <v>0.18</v>
      </c>
      <c r="M1209" s="30">
        <v>0.1</v>
      </c>
      <c r="N1209" s="30">
        <v>0.14299999999999999</v>
      </c>
      <c r="O1209" s="30">
        <v>0.151</v>
      </c>
      <c r="P1209" s="30">
        <v>0.182</v>
      </c>
      <c r="Q1209" s="30">
        <v>0.16600000000000001</v>
      </c>
      <c r="R1209" s="30">
        <v>0.115</v>
      </c>
      <c r="S1209" s="115">
        <v>1.5680000000000001</v>
      </c>
      <c r="T1209" s="71"/>
    </row>
    <row r="1210" spans="1:20">
      <c r="A1210" s="30">
        <f t="shared" si="155"/>
        <v>2023727</v>
      </c>
      <c r="B1210" s="30">
        <v>72</v>
      </c>
      <c r="C1210" s="30" t="s">
        <v>149</v>
      </c>
      <c r="D1210" s="30">
        <v>2023</v>
      </c>
      <c r="E1210" s="30">
        <v>7</v>
      </c>
      <c r="F1210" s="30" t="s">
        <v>26</v>
      </c>
      <c r="G1210" s="30">
        <v>2.085</v>
      </c>
      <c r="H1210" s="30">
        <v>1.768</v>
      </c>
      <c r="I1210" s="30">
        <v>2.0950000000000002</v>
      </c>
      <c r="J1210" s="30">
        <v>2.3460000000000001</v>
      </c>
      <c r="K1210" s="30">
        <v>2.702</v>
      </c>
      <c r="L1210" s="30">
        <v>2.0830000000000002</v>
      </c>
      <c r="M1210" s="30">
        <v>2.0350000000000001</v>
      </c>
      <c r="N1210" s="30">
        <v>2.1629999999999998</v>
      </c>
      <c r="O1210" s="30">
        <v>2.7749999999999999</v>
      </c>
      <c r="P1210" s="30">
        <v>2.6680000000000001</v>
      </c>
      <c r="Q1210" s="30">
        <v>2.5499999999999998</v>
      </c>
      <c r="R1210" s="30">
        <v>2.4449999999999998</v>
      </c>
      <c r="S1210" s="115">
        <v>27.715</v>
      </c>
      <c r="T1210" s="71"/>
    </row>
    <row r="1211" spans="1:20">
      <c r="A1211" s="30">
        <f t="shared" si="155"/>
        <v>2023731</v>
      </c>
      <c r="B1211" s="30">
        <v>73</v>
      </c>
      <c r="C1211" s="30" t="s">
        <v>150</v>
      </c>
      <c r="D1211" s="30">
        <v>2023</v>
      </c>
      <c r="E1211" s="30">
        <v>1</v>
      </c>
      <c r="F1211" s="30" t="s">
        <v>12</v>
      </c>
      <c r="G1211" s="30">
        <v>3.6999999999999998E-2</v>
      </c>
      <c r="H1211" s="30">
        <v>3.7999999999999999E-2</v>
      </c>
      <c r="I1211" s="30">
        <v>3.6999999999999998E-2</v>
      </c>
      <c r="J1211" s="30">
        <v>4.5699999999999998E-2</v>
      </c>
      <c r="K1211" s="30">
        <v>6.2899999999999998E-2</v>
      </c>
      <c r="L1211" s="30">
        <v>5.6399999999999999E-2</v>
      </c>
      <c r="M1211" s="30">
        <v>2.8299999999999999E-2</v>
      </c>
      <c r="N1211" s="30">
        <v>5.5100000000000003E-2</v>
      </c>
      <c r="O1211" s="30">
        <v>3.7600000000000001E-2</v>
      </c>
      <c r="P1211" s="30">
        <v>6.0400000000000002E-2</v>
      </c>
      <c r="Q1211" s="30">
        <v>4.2200000000000001E-2</v>
      </c>
      <c r="R1211" s="30">
        <v>4.53E-2</v>
      </c>
      <c r="S1211" s="115">
        <v>0.54590000000000005</v>
      </c>
      <c r="T1211" s="71"/>
    </row>
    <row r="1212" spans="1:20">
      <c r="A1212" s="30">
        <f t="shared" si="155"/>
        <v>2023732</v>
      </c>
      <c r="B1212" s="30">
        <v>73</v>
      </c>
      <c r="C1212" s="30" t="s">
        <v>150</v>
      </c>
      <c r="D1212" s="30">
        <v>2023</v>
      </c>
      <c r="E1212" s="30">
        <v>2</v>
      </c>
      <c r="F1212" s="30" t="s">
        <v>21</v>
      </c>
      <c r="G1212" s="30">
        <v>0.38500000000000001</v>
      </c>
      <c r="H1212" s="30">
        <v>0</v>
      </c>
      <c r="I1212" s="30">
        <v>0.22</v>
      </c>
      <c r="J1212" s="30">
        <v>0.998</v>
      </c>
      <c r="K1212" s="30">
        <v>1.0369999999999999</v>
      </c>
      <c r="L1212" s="30">
        <v>0.58799999999999997</v>
      </c>
      <c r="M1212" s="30">
        <v>0.05</v>
      </c>
      <c r="N1212" s="30">
        <v>0.50600000000000001</v>
      </c>
      <c r="O1212" s="30">
        <v>0.95099999999999996</v>
      </c>
      <c r="P1212" s="30">
        <v>0.76800000000000002</v>
      </c>
      <c r="Q1212" s="30">
        <v>1.08</v>
      </c>
      <c r="R1212" s="30">
        <v>0.88300000000000001</v>
      </c>
      <c r="S1212" s="115">
        <v>7.4660000000000002</v>
      </c>
      <c r="T1212" s="71"/>
    </row>
    <row r="1213" spans="1:20">
      <c r="A1213" s="30">
        <f t="shared" si="155"/>
        <v>2023735</v>
      </c>
      <c r="B1213" s="30">
        <v>73</v>
      </c>
      <c r="C1213" s="30" t="s">
        <v>150</v>
      </c>
      <c r="D1213" s="30">
        <v>2023</v>
      </c>
      <c r="E1213" s="30">
        <v>5</v>
      </c>
      <c r="F1213" s="30" t="s">
        <v>14</v>
      </c>
      <c r="G1213" s="30">
        <v>5.0000000000000001E-3</v>
      </c>
      <c r="H1213" s="30">
        <v>3.0000000000000001E-3</v>
      </c>
      <c r="I1213" s="30">
        <v>4.0000000000000001E-3</v>
      </c>
      <c r="J1213" s="30">
        <v>2E-3</v>
      </c>
      <c r="K1213" s="30">
        <v>2E-3</v>
      </c>
      <c r="L1213" s="30">
        <v>1E-3</v>
      </c>
      <c r="M1213" s="30">
        <v>2E-3</v>
      </c>
      <c r="N1213" s="30">
        <v>3.0000000000000001E-3</v>
      </c>
      <c r="O1213" s="30">
        <v>4.0000000000000001E-3</v>
      </c>
      <c r="P1213" s="30">
        <v>4.0000000000000001E-3</v>
      </c>
      <c r="Q1213" s="30">
        <v>4.0000000000000001E-3</v>
      </c>
      <c r="R1213" s="30">
        <v>4.0000000000000001E-3</v>
      </c>
      <c r="S1213" s="115">
        <v>3.7999999999999999E-2</v>
      </c>
      <c r="T1213" s="71"/>
    </row>
    <row r="1214" spans="1:20">
      <c r="A1214" s="30">
        <f t="shared" si="155"/>
        <v>2023737</v>
      </c>
      <c r="B1214" s="30">
        <v>73</v>
      </c>
      <c r="C1214" s="30" t="s">
        <v>150</v>
      </c>
      <c r="D1214" s="30">
        <v>2023</v>
      </c>
      <c r="E1214" s="30">
        <v>7</v>
      </c>
      <c r="F1214" s="30" t="s">
        <v>26</v>
      </c>
      <c r="G1214" s="30">
        <v>2.8239999999999998</v>
      </c>
      <c r="H1214" s="30">
        <v>2.415</v>
      </c>
      <c r="I1214" s="30">
        <v>2.3039999999999998</v>
      </c>
      <c r="J1214" s="30">
        <v>2.9169999999999998</v>
      </c>
      <c r="K1214" s="30">
        <v>2.8010000000000002</v>
      </c>
      <c r="L1214" s="30">
        <v>2.754</v>
      </c>
      <c r="M1214" s="30">
        <v>2.399</v>
      </c>
      <c r="N1214" s="30">
        <v>2.867</v>
      </c>
      <c r="O1214" s="30">
        <v>2.988</v>
      </c>
      <c r="P1214" s="30">
        <v>3.2320000000000002</v>
      </c>
      <c r="Q1214" s="30">
        <v>3.2170000000000001</v>
      </c>
      <c r="R1214" s="30">
        <v>2.867</v>
      </c>
      <c r="S1214" s="115">
        <v>33.585000000000001</v>
      </c>
      <c r="T1214" s="71"/>
    </row>
    <row r="1215" spans="1:20">
      <c r="A1215" s="30">
        <f t="shared" si="155"/>
        <v>2023741</v>
      </c>
      <c r="B1215" s="30">
        <v>74</v>
      </c>
      <c r="C1215" s="30" t="s">
        <v>151</v>
      </c>
      <c r="D1215" s="30">
        <v>2023</v>
      </c>
      <c r="E1215" s="30">
        <v>1</v>
      </c>
      <c r="F1215" s="30" t="s">
        <v>12</v>
      </c>
      <c r="G1215" s="30">
        <v>0.38200000000000001</v>
      </c>
      <c r="H1215" s="30">
        <v>0.42070000000000002</v>
      </c>
      <c r="I1215" s="30">
        <v>0.40550000000000003</v>
      </c>
      <c r="J1215" s="30">
        <v>0.44180000000000003</v>
      </c>
      <c r="K1215" s="30">
        <v>0.47499999999999998</v>
      </c>
      <c r="L1215" s="30">
        <v>0.42499999999999999</v>
      </c>
      <c r="M1215" s="30">
        <v>0.3926</v>
      </c>
      <c r="N1215" s="30">
        <v>0.46160000000000001</v>
      </c>
      <c r="O1215" s="30">
        <v>0.4224</v>
      </c>
      <c r="P1215" s="30">
        <v>0.32190000000000002</v>
      </c>
      <c r="Q1215" s="30">
        <v>0.34820000000000001</v>
      </c>
      <c r="R1215" s="30">
        <v>0.45929999999999999</v>
      </c>
      <c r="S1215" s="115">
        <v>4.9560000000000004</v>
      </c>
      <c r="T1215" s="71"/>
    </row>
    <row r="1216" spans="1:20">
      <c r="A1216" s="30">
        <f t="shared" si="155"/>
        <v>2023761</v>
      </c>
      <c r="B1216" s="30">
        <v>76</v>
      </c>
      <c r="C1216" s="30" t="s">
        <v>152</v>
      </c>
      <c r="D1216" s="30">
        <v>2023</v>
      </c>
      <c r="E1216" s="30">
        <v>1</v>
      </c>
      <c r="F1216" s="30" t="s">
        <v>12</v>
      </c>
      <c r="G1216" s="30">
        <v>0.2109</v>
      </c>
      <c r="H1216" s="30">
        <v>0.1573</v>
      </c>
      <c r="I1216" s="30">
        <v>0.2306</v>
      </c>
      <c r="J1216" s="30">
        <v>0.2248</v>
      </c>
      <c r="K1216" s="30">
        <v>0.24149999999999999</v>
      </c>
      <c r="L1216" s="30">
        <v>0.24010000000000001</v>
      </c>
      <c r="M1216" s="30">
        <v>0.1711</v>
      </c>
      <c r="N1216" s="30">
        <v>0.1946</v>
      </c>
      <c r="O1216" s="30">
        <v>0.20880000000000001</v>
      </c>
      <c r="P1216" s="30">
        <v>0.19009999999999999</v>
      </c>
      <c r="Q1216" s="30">
        <v>0.1734</v>
      </c>
      <c r="R1216" s="30">
        <v>0.15920000000000001</v>
      </c>
      <c r="S1216" s="115">
        <v>2.4024000000000001</v>
      </c>
      <c r="T1216" s="71"/>
    </row>
    <row r="1217" spans="1:20">
      <c r="A1217" s="30">
        <f t="shared" si="155"/>
        <v>2023762</v>
      </c>
      <c r="B1217" s="30">
        <v>76</v>
      </c>
      <c r="C1217" s="30" t="s">
        <v>152</v>
      </c>
      <c r="D1217" s="30">
        <v>2023</v>
      </c>
      <c r="E1217" s="30">
        <v>2</v>
      </c>
      <c r="F1217" s="30" t="s">
        <v>21</v>
      </c>
      <c r="G1217" s="30">
        <v>0</v>
      </c>
      <c r="H1217" s="30">
        <v>0</v>
      </c>
      <c r="I1217" s="30">
        <v>0</v>
      </c>
      <c r="J1217" s="30">
        <v>0</v>
      </c>
      <c r="K1217" s="30">
        <v>0</v>
      </c>
      <c r="L1217" s="30">
        <v>0</v>
      </c>
      <c r="M1217" s="30">
        <v>0</v>
      </c>
      <c r="N1217" s="30">
        <v>0</v>
      </c>
      <c r="O1217" s="30">
        <v>5.3999999999999999E-2</v>
      </c>
      <c r="P1217" s="30">
        <v>5.3999999999999999E-2</v>
      </c>
      <c r="Q1217" s="30">
        <v>0</v>
      </c>
      <c r="R1217" s="30">
        <v>3.5999999999999997E-2</v>
      </c>
      <c r="S1217" s="115">
        <v>0.14399999999999999</v>
      </c>
      <c r="T1217" s="71"/>
    </row>
    <row r="1218" spans="1:20">
      <c r="A1218" s="30">
        <f t="shared" si="155"/>
        <v>2023765</v>
      </c>
      <c r="B1218" s="30">
        <v>76</v>
      </c>
      <c r="C1218" s="30" t="s">
        <v>152</v>
      </c>
      <c r="D1218" s="30">
        <v>2023</v>
      </c>
      <c r="E1218" s="30">
        <v>5</v>
      </c>
      <c r="F1218" s="30" t="s">
        <v>14</v>
      </c>
      <c r="G1218" s="30">
        <v>6.0000000000000001E-3</v>
      </c>
      <c r="H1218" s="30">
        <v>5.0000000000000001E-3</v>
      </c>
      <c r="I1218" s="30">
        <v>5.0000000000000001E-3</v>
      </c>
      <c r="J1218" s="30">
        <v>3.0000000000000001E-3</v>
      </c>
      <c r="K1218" s="30">
        <v>3.0000000000000001E-3</v>
      </c>
      <c r="L1218" s="30">
        <v>2E-3</v>
      </c>
      <c r="M1218" s="30">
        <v>4.0000000000000001E-3</v>
      </c>
      <c r="N1218" s="30">
        <v>6.0000000000000001E-3</v>
      </c>
      <c r="O1218" s="30">
        <v>7.0000000000000001E-3</v>
      </c>
      <c r="P1218" s="30">
        <v>7.0000000000000001E-3</v>
      </c>
      <c r="Q1218" s="30">
        <v>8.9999999999999993E-3</v>
      </c>
      <c r="R1218" s="30">
        <v>7.0000000000000001E-3</v>
      </c>
      <c r="S1218" s="115">
        <v>6.4000000000000001E-2</v>
      </c>
      <c r="T1218" s="71"/>
    </row>
    <row r="1219" spans="1:20">
      <c r="A1219" s="30">
        <f t="shared" si="155"/>
        <v>2023767</v>
      </c>
      <c r="B1219" s="30">
        <v>76</v>
      </c>
      <c r="C1219" s="30" t="s">
        <v>152</v>
      </c>
      <c r="D1219" s="30">
        <v>2023</v>
      </c>
      <c r="E1219" s="30">
        <v>7</v>
      </c>
      <c r="F1219" s="30" t="s">
        <v>26</v>
      </c>
      <c r="G1219" s="30">
        <v>0.54600000000000004</v>
      </c>
      <c r="H1219" s="30">
        <v>0.42899999999999999</v>
      </c>
      <c r="I1219" s="30">
        <v>0.28199999999999997</v>
      </c>
      <c r="J1219" s="30">
        <v>0.52900000000000003</v>
      </c>
      <c r="K1219" s="30">
        <v>0.997</v>
      </c>
      <c r="L1219" s="30">
        <v>1.0169999999999999</v>
      </c>
      <c r="M1219" s="30">
        <v>0.52700000000000002</v>
      </c>
      <c r="N1219" s="30">
        <v>0.318</v>
      </c>
      <c r="O1219" s="30">
        <v>0.80600000000000005</v>
      </c>
      <c r="P1219" s="30">
        <v>0.97099999999999997</v>
      </c>
      <c r="Q1219" s="30">
        <v>1.004</v>
      </c>
      <c r="R1219" s="30">
        <v>1.0129999999999999</v>
      </c>
      <c r="S1219" s="115">
        <v>8.4390000000000001</v>
      </c>
      <c r="T1219" s="71"/>
    </row>
    <row r="1220" spans="1:20">
      <c r="A1220" s="30">
        <f t="shared" si="155"/>
        <v>2023771</v>
      </c>
      <c r="B1220" s="30">
        <v>77</v>
      </c>
      <c r="C1220" s="30" t="s">
        <v>153</v>
      </c>
      <c r="D1220" s="30">
        <v>2023</v>
      </c>
      <c r="E1220" s="30">
        <v>1</v>
      </c>
      <c r="F1220" s="30" t="s">
        <v>12</v>
      </c>
      <c r="G1220" s="30">
        <v>0.109</v>
      </c>
      <c r="H1220" s="30">
        <v>0.14899999999999999</v>
      </c>
      <c r="I1220" s="30">
        <v>0.13300000000000001</v>
      </c>
      <c r="J1220" s="30">
        <v>0.17</v>
      </c>
      <c r="K1220" s="30">
        <v>0.16900000000000001</v>
      </c>
      <c r="L1220" s="30">
        <v>0.154</v>
      </c>
      <c r="M1220" s="30">
        <v>0.104</v>
      </c>
      <c r="N1220" s="30">
        <v>0.17100000000000001</v>
      </c>
      <c r="O1220" s="30">
        <v>0.154</v>
      </c>
      <c r="P1220" s="30">
        <v>0.156</v>
      </c>
      <c r="Q1220" s="30">
        <v>0.11600000000000001</v>
      </c>
      <c r="R1220" s="30">
        <v>0.221</v>
      </c>
      <c r="S1220" s="115">
        <v>3.794</v>
      </c>
      <c r="T1220" s="71"/>
    </row>
    <row r="1221" spans="1:20">
      <c r="A1221" s="30">
        <f t="shared" si="155"/>
        <v>2023777</v>
      </c>
      <c r="B1221" s="30">
        <v>77</v>
      </c>
      <c r="C1221" s="30" t="s">
        <v>153</v>
      </c>
      <c r="D1221" s="30">
        <v>2023</v>
      </c>
      <c r="E1221" s="30">
        <v>7</v>
      </c>
      <c r="F1221" s="30" t="s">
        <v>26</v>
      </c>
      <c r="G1221" s="30">
        <v>0.69499999999999995</v>
      </c>
      <c r="H1221" s="30">
        <v>0.621</v>
      </c>
      <c r="I1221" s="30">
        <v>0.67500000000000004</v>
      </c>
      <c r="J1221" s="30">
        <v>0.876</v>
      </c>
      <c r="K1221" s="30">
        <v>0.88500000000000001</v>
      </c>
      <c r="L1221" s="30">
        <v>0.75900000000000001</v>
      </c>
      <c r="M1221" s="30">
        <v>0.58299999999999996</v>
      </c>
      <c r="N1221" s="30">
        <v>0.81399999999999995</v>
      </c>
      <c r="O1221" s="30">
        <v>1.1140000000000001</v>
      </c>
      <c r="P1221" s="30">
        <v>1.3089999999999999</v>
      </c>
      <c r="Q1221" s="30">
        <v>1.0649999999999999</v>
      </c>
      <c r="R1221" s="30">
        <v>1.2050000000000001</v>
      </c>
      <c r="S1221" s="115">
        <v>10.601000000000001</v>
      </c>
      <c r="T1221" s="71"/>
    </row>
    <row r="1222" spans="1:20">
      <c r="A1222" s="30">
        <f t="shared" si="155"/>
        <v>2023781</v>
      </c>
      <c r="B1222" s="30">
        <v>78</v>
      </c>
      <c r="C1222" s="30" t="s">
        <v>154</v>
      </c>
      <c r="D1222" s="30">
        <v>2023</v>
      </c>
      <c r="E1222" s="30">
        <v>1</v>
      </c>
      <c r="F1222" s="30" t="s">
        <v>12</v>
      </c>
      <c r="G1222" s="30">
        <v>0.23300000000000001</v>
      </c>
      <c r="H1222" s="30">
        <v>0.20100000000000001</v>
      </c>
      <c r="I1222" s="30">
        <v>0.29699999999999999</v>
      </c>
      <c r="J1222" s="30">
        <v>0.23699999999999999</v>
      </c>
      <c r="K1222" s="30">
        <v>0.246</v>
      </c>
      <c r="L1222" s="30">
        <v>0.308</v>
      </c>
      <c r="M1222" s="30">
        <v>0.23799999999999999</v>
      </c>
      <c r="N1222" s="30">
        <v>0.22500000000000001</v>
      </c>
      <c r="O1222" s="30">
        <v>0.23</v>
      </c>
      <c r="P1222" s="30">
        <v>0.23200000000000001</v>
      </c>
      <c r="Q1222" s="30">
        <v>0.26400000000000001</v>
      </c>
      <c r="R1222" s="30">
        <v>0.24399999999999999</v>
      </c>
      <c r="S1222" s="115">
        <v>2.9550000000000001</v>
      </c>
      <c r="T1222" s="71"/>
    </row>
    <row r="1223" spans="1:20">
      <c r="A1223" s="30">
        <f t="shared" si="155"/>
        <v>2023782</v>
      </c>
      <c r="B1223" s="30">
        <v>78</v>
      </c>
      <c r="C1223" s="30" t="s">
        <v>154</v>
      </c>
      <c r="D1223" s="30">
        <v>2023</v>
      </c>
      <c r="E1223" s="30">
        <v>2</v>
      </c>
      <c r="F1223" s="30" t="s">
        <v>21</v>
      </c>
      <c r="G1223" s="30">
        <v>0</v>
      </c>
      <c r="H1223" s="30">
        <v>0</v>
      </c>
      <c r="I1223" s="30">
        <v>0</v>
      </c>
      <c r="J1223" s="30">
        <v>0</v>
      </c>
      <c r="K1223" s="30">
        <v>0</v>
      </c>
      <c r="L1223" s="30">
        <v>0</v>
      </c>
      <c r="M1223" s="30">
        <v>0</v>
      </c>
      <c r="N1223" s="30">
        <v>0</v>
      </c>
      <c r="O1223" s="30">
        <v>1.7999999999999999E-2</v>
      </c>
      <c r="P1223" s="30">
        <v>0</v>
      </c>
      <c r="Q1223" s="30">
        <v>0</v>
      </c>
      <c r="R1223" s="30">
        <v>0</v>
      </c>
      <c r="S1223" s="115">
        <v>1.7999999999999999E-2</v>
      </c>
      <c r="T1223" s="71"/>
    </row>
    <row r="1224" spans="1:20">
      <c r="A1224" s="30">
        <f t="shared" si="155"/>
        <v>2023787</v>
      </c>
      <c r="B1224" s="30">
        <v>78</v>
      </c>
      <c r="C1224" s="30" t="s">
        <v>154</v>
      </c>
      <c r="D1224" s="30">
        <v>2023</v>
      </c>
      <c r="E1224" s="30">
        <v>7</v>
      </c>
      <c r="F1224" s="30" t="s">
        <v>26</v>
      </c>
      <c r="G1224" s="30">
        <v>0.37</v>
      </c>
      <c r="H1224" s="30">
        <v>0.24199999999999999</v>
      </c>
      <c r="I1224" s="30">
        <v>0.32700000000000001</v>
      </c>
      <c r="J1224" s="30">
        <v>0.51100000000000001</v>
      </c>
      <c r="K1224" s="30">
        <v>0.63500000000000001</v>
      </c>
      <c r="L1224" s="30">
        <v>0.378</v>
      </c>
      <c r="M1224" s="30">
        <v>0.27500000000000002</v>
      </c>
      <c r="N1224" s="30">
        <v>0.47</v>
      </c>
      <c r="O1224" s="30">
        <v>0.80700000000000005</v>
      </c>
      <c r="P1224" s="30">
        <v>0.81499999999999995</v>
      </c>
      <c r="Q1224" s="30">
        <v>0.76400000000000001</v>
      </c>
      <c r="R1224" s="30">
        <v>0.72</v>
      </c>
      <c r="S1224" s="115">
        <v>6.3140000000000001</v>
      </c>
      <c r="T1224" s="71"/>
    </row>
    <row r="1225" spans="1:20">
      <c r="A1225" s="30">
        <f t="shared" si="155"/>
        <v>2023811</v>
      </c>
      <c r="B1225" s="30">
        <v>81</v>
      </c>
      <c r="C1225" s="30" t="s">
        <v>155</v>
      </c>
      <c r="D1225" s="30">
        <v>2023</v>
      </c>
      <c r="E1225" s="30">
        <v>1</v>
      </c>
      <c r="F1225" s="30" t="s">
        <v>12</v>
      </c>
      <c r="G1225" s="30">
        <v>0.224</v>
      </c>
      <c r="H1225" s="30">
        <v>0.25900000000000001</v>
      </c>
      <c r="I1225" s="30">
        <v>0.216</v>
      </c>
      <c r="J1225" s="30">
        <v>0.19700000000000001</v>
      </c>
      <c r="K1225" s="30">
        <v>0.32</v>
      </c>
      <c r="L1225" s="30">
        <v>0.254</v>
      </c>
      <c r="M1225" s="30">
        <v>0.254</v>
      </c>
      <c r="N1225" s="30">
        <v>0.24</v>
      </c>
      <c r="O1225" s="30">
        <v>0.219</v>
      </c>
      <c r="P1225" s="30">
        <v>0.224</v>
      </c>
      <c r="Q1225" s="30">
        <v>0.22700000000000001</v>
      </c>
      <c r="R1225" s="30">
        <v>0.28100000000000003</v>
      </c>
      <c r="S1225" s="115">
        <v>2.915</v>
      </c>
      <c r="T1225" s="71"/>
    </row>
    <row r="1226" spans="1:20">
      <c r="A1226" s="30">
        <f t="shared" si="155"/>
        <v>2023815</v>
      </c>
      <c r="B1226" s="30">
        <v>81</v>
      </c>
      <c r="C1226" s="30" t="s">
        <v>155</v>
      </c>
      <c r="D1226" s="30">
        <v>2023</v>
      </c>
      <c r="E1226" s="30">
        <v>5</v>
      </c>
      <c r="F1226" s="30" t="s">
        <v>14</v>
      </c>
      <c r="G1226" s="30">
        <v>2.8E-3</v>
      </c>
      <c r="H1226" s="30">
        <v>2.2000000000000001E-3</v>
      </c>
      <c r="I1226" s="30">
        <v>1.1999999999999999E-3</v>
      </c>
      <c r="J1226" s="30">
        <v>0</v>
      </c>
      <c r="K1226" s="30">
        <v>0</v>
      </c>
      <c r="L1226" s="30">
        <v>0</v>
      </c>
      <c r="M1226" s="30">
        <v>0</v>
      </c>
      <c r="N1226" s="30">
        <v>0</v>
      </c>
      <c r="O1226" s="30">
        <v>2.8E-3</v>
      </c>
      <c r="P1226" s="30">
        <v>2.3999999999999998E-3</v>
      </c>
      <c r="Q1226" s="30">
        <v>2.8E-3</v>
      </c>
      <c r="R1226" s="30">
        <v>2.8E-3</v>
      </c>
      <c r="S1226" s="115">
        <v>1.7000000000000001E-2</v>
      </c>
      <c r="T1226" s="71"/>
    </row>
    <row r="1227" spans="1:20">
      <c r="A1227" s="30">
        <f t="shared" si="155"/>
        <v>2023817</v>
      </c>
      <c r="B1227" s="30">
        <v>81</v>
      </c>
      <c r="C1227" s="30" t="s">
        <v>155</v>
      </c>
      <c r="D1227" s="30">
        <v>2023</v>
      </c>
      <c r="E1227" s="30">
        <v>7</v>
      </c>
      <c r="F1227" s="30" t="s">
        <v>26</v>
      </c>
      <c r="G1227" s="30">
        <v>3.1640000000000001</v>
      </c>
      <c r="H1227" s="30">
        <v>2.2890000000000001</v>
      </c>
      <c r="I1227" s="30">
        <v>3.0760000000000001</v>
      </c>
      <c r="J1227" s="30">
        <v>3.99</v>
      </c>
      <c r="K1227" s="30">
        <v>4.0330000000000004</v>
      </c>
      <c r="L1227" s="30">
        <v>3.46</v>
      </c>
      <c r="M1227" s="30">
        <v>2.657</v>
      </c>
      <c r="N1227" s="30">
        <v>3.7090000000000001</v>
      </c>
      <c r="O1227" s="30">
        <v>5.0739999999999998</v>
      </c>
      <c r="P1227" s="30">
        <v>5.9649999999999999</v>
      </c>
      <c r="Q1227" s="30">
        <v>4.851</v>
      </c>
      <c r="R1227" s="30">
        <v>5.49</v>
      </c>
      <c r="S1227" s="115">
        <v>47.758000000000003</v>
      </c>
      <c r="T1227" s="71"/>
    </row>
    <row r="1228" spans="1:20">
      <c r="A1228" s="30">
        <f t="shared" si="155"/>
        <v>2023971</v>
      </c>
      <c r="B1228" s="72">
        <v>97</v>
      </c>
      <c r="C1228" s="72" t="str">
        <f>VLOOKUP(B1228,mas!B:C,2,FALSE)</f>
        <v>京都市内事業所計</v>
      </c>
      <c r="D1228" s="72">
        <v>2023</v>
      </c>
      <c r="E1228" s="72">
        <v>1</v>
      </c>
      <c r="F1228" s="72" t="str">
        <f>VLOOKUP(E1228,mas!G:H,2,FALSE)</f>
        <v>揮発油（ガソリン）</v>
      </c>
      <c r="G1228" s="72">
        <f t="shared" ref="G1228:R1234" si="156">SUMIF($E$1152:$E$1199,$E1228,G$1152:G$1199)</f>
        <v>1.9862000000000002</v>
      </c>
      <c r="H1228" s="72">
        <f t="shared" si="156"/>
        <v>2.0152999999999999</v>
      </c>
      <c r="I1228" s="72">
        <f t="shared" si="156"/>
        <v>2.3637000000000001</v>
      </c>
      <c r="J1228" s="72">
        <f t="shared" si="156"/>
        <v>2.7141999999999999</v>
      </c>
      <c r="K1228" s="72">
        <f t="shared" si="156"/>
        <v>2.8906000000000001</v>
      </c>
      <c r="L1228" s="72">
        <f t="shared" si="156"/>
        <v>2.8380999999999998</v>
      </c>
      <c r="M1228" s="72">
        <f t="shared" si="156"/>
        <v>2.4005999999999998</v>
      </c>
      <c r="N1228" s="72">
        <f t="shared" si="156"/>
        <v>2.0916999999999999</v>
      </c>
      <c r="O1228" s="72">
        <f t="shared" si="156"/>
        <v>2.1267999999999998</v>
      </c>
      <c r="P1228" s="72">
        <f t="shared" si="156"/>
        <v>2.2749999999999999</v>
      </c>
      <c r="Q1228" s="72">
        <f t="shared" si="156"/>
        <v>2.1558999999999999</v>
      </c>
      <c r="R1228" s="72">
        <f t="shared" si="156"/>
        <v>2.1158999999999999</v>
      </c>
      <c r="S1228" s="115">
        <f>SUM(G1228:R1228)</f>
        <v>27.973999999999997</v>
      </c>
    </row>
    <row r="1229" spans="1:20">
      <c r="A1229" s="30">
        <f t="shared" si="155"/>
        <v>2023972</v>
      </c>
      <c r="B1229" s="72">
        <v>97</v>
      </c>
      <c r="C1229" s="72" t="str">
        <f>VLOOKUP(B1229,mas!B:C,2,FALSE)</f>
        <v>京都市内事業所計</v>
      </c>
      <c r="D1229" s="72">
        <v>2023</v>
      </c>
      <c r="E1229" s="72">
        <v>2</v>
      </c>
      <c r="F1229" s="72" t="str">
        <f>VLOOKUP(E1229,mas!G:H,2,FALSE)</f>
        <v>灯　油</v>
      </c>
      <c r="G1229" s="72">
        <f t="shared" si="156"/>
        <v>0</v>
      </c>
      <c r="H1229" s="72">
        <f t="shared" si="156"/>
        <v>0</v>
      </c>
      <c r="I1229" s="72">
        <f t="shared" si="156"/>
        <v>0</v>
      </c>
      <c r="J1229" s="72">
        <f t="shared" si="156"/>
        <v>0</v>
      </c>
      <c r="K1229" s="72">
        <f t="shared" si="156"/>
        <v>0</v>
      </c>
      <c r="L1229" s="72">
        <f t="shared" si="156"/>
        <v>0</v>
      </c>
      <c r="M1229" s="72">
        <f t="shared" si="156"/>
        <v>0</v>
      </c>
      <c r="N1229" s="72">
        <f t="shared" si="156"/>
        <v>0.28800000000000003</v>
      </c>
      <c r="O1229" s="72">
        <f t="shared" si="156"/>
        <v>0.106</v>
      </c>
      <c r="P1229" s="72">
        <f t="shared" si="156"/>
        <v>0.38599999999999995</v>
      </c>
      <c r="Q1229" s="72">
        <f t="shared" si="156"/>
        <v>0.42599999999999999</v>
      </c>
      <c r="R1229" s="72">
        <f t="shared" si="156"/>
        <v>0.27300000000000002</v>
      </c>
      <c r="S1229" s="115">
        <f t="shared" ref="S1229:S1295" si="157">SUM(G1229:R1229)</f>
        <v>1.4790000000000001</v>
      </c>
    </row>
    <row r="1230" spans="1:20">
      <c r="A1230" s="30">
        <f t="shared" si="155"/>
        <v>2023973</v>
      </c>
      <c r="B1230" s="72">
        <v>97</v>
      </c>
      <c r="C1230" s="72" t="str">
        <f>VLOOKUP(B1230,mas!B:C,2,FALSE)</f>
        <v>京都市内事業所計</v>
      </c>
      <c r="D1230" s="72">
        <v>2023</v>
      </c>
      <c r="E1230" s="72">
        <v>3</v>
      </c>
      <c r="F1230" s="72" t="str">
        <f>VLOOKUP(E1230,mas!G:H,2,FALSE)</f>
        <v>軽　油</v>
      </c>
      <c r="G1230" s="72">
        <f t="shared" si="156"/>
        <v>0.23100000000000001</v>
      </c>
      <c r="H1230" s="72">
        <f t="shared" si="156"/>
        <v>0.253</v>
      </c>
      <c r="I1230" s="72">
        <f t="shared" si="156"/>
        <v>0.308</v>
      </c>
      <c r="J1230" s="72">
        <f t="shared" si="156"/>
        <v>0.308</v>
      </c>
      <c r="K1230" s="72">
        <f t="shared" si="156"/>
        <v>0.33500000000000002</v>
      </c>
      <c r="L1230" s="72">
        <f t="shared" si="156"/>
        <v>0.3</v>
      </c>
      <c r="M1230" s="72">
        <f t="shared" si="156"/>
        <v>0.26100000000000001</v>
      </c>
      <c r="N1230" s="72">
        <f t="shared" si="156"/>
        <v>0.214</v>
      </c>
      <c r="O1230" s="72">
        <f t="shared" si="156"/>
        <v>0.19400000000000001</v>
      </c>
      <c r="P1230" s="72">
        <f t="shared" si="156"/>
        <v>0.23799999999999999</v>
      </c>
      <c r="Q1230" s="72">
        <f t="shared" si="156"/>
        <v>0.19500000000000001</v>
      </c>
      <c r="R1230" s="72">
        <f t="shared" si="156"/>
        <v>0.22900000000000001</v>
      </c>
      <c r="S1230" s="115">
        <f t="shared" si="157"/>
        <v>3.0659999999999998</v>
      </c>
    </row>
    <row r="1231" spans="1:20">
      <c r="A1231" s="30">
        <f t="shared" si="155"/>
        <v>2023974</v>
      </c>
      <c r="B1231" s="72">
        <v>97</v>
      </c>
      <c r="C1231" s="72" t="str">
        <f>VLOOKUP(B1231,mas!B:C,2,FALSE)</f>
        <v>京都市内事業所計</v>
      </c>
      <c r="D1231" s="72">
        <v>2023</v>
      </c>
      <c r="E1231" s="72">
        <v>4</v>
      </c>
      <c r="F1231" s="72" t="str">
        <f>VLOOKUP(E1231,mas!G:H,2,FALSE)</f>
        <v>Ａ重油</v>
      </c>
      <c r="G1231" s="72">
        <f t="shared" si="156"/>
        <v>0</v>
      </c>
      <c r="H1231" s="72">
        <f t="shared" si="156"/>
        <v>0</v>
      </c>
      <c r="I1231" s="72">
        <f t="shared" si="156"/>
        <v>0</v>
      </c>
      <c r="J1231" s="72">
        <f t="shared" si="156"/>
        <v>0</v>
      </c>
      <c r="K1231" s="72">
        <f t="shared" si="156"/>
        <v>0</v>
      </c>
      <c r="L1231" s="72">
        <f t="shared" si="156"/>
        <v>0</v>
      </c>
      <c r="M1231" s="72">
        <f t="shared" si="156"/>
        <v>0</v>
      </c>
      <c r="N1231" s="72">
        <f t="shared" si="156"/>
        <v>0</v>
      </c>
      <c r="O1231" s="72">
        <f t="shared" si="156"/>
        <v>0</v>
      </c>
      <c r="P1231" s="72">
        <f t="shared" si="156"/>
        <v>0</v>
      </c>
      <c r="Q1231" s="72">
        <f t="shared" si="156"/>
        <v>0</v>
      </c>
      <c r="R1231" s="72">
        <f t="shared" si="156"/>
        <v>0</v>
      </c>
      <c r="S1231" s="114">
        <f t="shared" si="157"/>
        <v>0</v>
      </c>
    </row>
    <row r="1232" spans="1:20">
      <c r="A1232" s="30">
        <f t="shared" si="155"/>
        <v>2023975</v>
      </c>
      <c r="B1232" s="72">
        <v>97</v>
      </c>
      <c r="C1232" s="72" t="str">
        <f>VLOOKUP(B1232,mas!B:C,2,FALSE)</f>
        <v>京都市内事業所計</v>
      </c>
      <c r="D1232" s="72">
        <v>2023</v>
      </c>
      <c r="E1232" s="72">
        <v>5</v>
      </c>
      <c r="F1232" s="72" t="str">
        <f>VLOOKUP(E1232,mas!G:H,2,FALSE)</f>
        <v>液化石油ガス（LPG)</v>
      </c>
      <c r="G1232" s="72">
        <f t="shared" si="156"/>
        <v>0</v>
      </c>
      <c r="H1232" s="72">
        <f t="shared" si="156"/>
        <v>0</v>
      </c>
      <c r="I1232" s="72">
        <f t="shared" si="156"/>
        <v>0</v>
      </c>
      <c r="J1232" s="72">
        <f t="shared" si="156"/>
        <v>0</v>
      </c>
      <c r="K1232" s="72">
        <f t="shared" si="156"/>
        <v>0</v>
      </c>
      <c r="L1232" s="72">
        <f t="shared" si="156"/>
        <v>0</v>
      </c>
      <c r="M1232" s="72">
        <f t="shared" si="156"/>
        <v>0</v>
      </c>
      <c r="N1232" s="72">
        <f t="shared" si="156"/>
        <v>0</v>
      </c>
      <c r="O1232" s="72">
        <f t="shared" si="156"/>
        <v>0</v>
      </c>
      <c r="P1232" s="72">
        <f t="shared" si="156"/>
        <v>0</v>
      </c>
      <c r="Q1232" s="72">
        <f t="shared" si="156"/>
        <v>0</v>
      </c>
      <c r="R1232" s="72">
        <f t="shared" si="156"/>
        <v>0</v>
      </c>
      <c r="S1232" s="115">
        <f t="shared" si="157"/>
        <v>0</v>
      </c>
    </row>
    <row r="1233" spans="1:19">
      <c r="A1233" s="30">
        <f t="shared" si="155"/>
        <v>2023976</v>
      </c>
      <c r="B1233" s="72">
        <v>97</v>
      </c>
      <c r="C1233" s="72" t="str">
        <f>VLOOKUP(B1233,mas!B:C,2,FALSE)</f>
        <v>京都市内事業所計</v>
      </c>
      <c r="D1233" s="72">
        <v>2023</v>
      </c>
      <c r="E1233" s="72">
        <v>6</v>
      </c>
      <c r="F1233" s="72" t="str">
        <f>VLOOKUP(E1233,mas!G:H,2,FALSE)</f>
        <v>都市ガス（13A）</v>
      </c>
      <c r="G1233" s="72">
        <f t="shared" si="156"/>
        <v>17.081999999999997</v>
      </c>
      <c r="H1233" s="72">
        <f t="shared" si="156"/>
        <v>16.042000000000002</v>
      </c>
      <c r="I1233" s="72">
        <f t="shared" si="156"/>
        <v>23.837</v>
      </c>
      <c r="J1233" s="72">
        <f t="shared" si="156"/>
        <v>30.886000000000003</v>
      </c>
      <c r="K1233" s="72">
        <f t="shared" si="156"/>
        <v>33.278999999999996</v>
      </c>
      <c r="L1233" s="72">
        <f t="shared" si="156"/>
        <v>26.637</v>
      </c>
      <c r="M1233" s="72">
        <f t="shared" si="156"/>
        <v>17.348000000000003</v>
      </c>
      <c r="N1233" s="72">
        <f t="shared" si="156"/>
        <v>19.134999999999998</v>
      </c>
      <c r="O1233" s="72">
        <f t="shared" si="156"/>
        <v>28.049999999999997</v>
      </c>
      <c r="P1233" s="72">
        <f t="shared" si="156"/>
        <v>29.559000000000001</v>
      </c>
      <c r="Q1233" s="72">
        <f t="shared" si="156"/>
        <v>32.308000000000007</v>
      </c>
      <c r="R1233" s="72">
        <f t="shared" si="156"/>
        <v>27.524000000000001</v>
      </c>
      <c r="S1233" s="115">
        <f t="shared" si="157"/>
        <v>301.68700000000001</v>
      </c>
    </row>
    <row r="1234" spans="1:19">
      <c r="A1234" s="30">
        <f t="shared" si="155"/>
        <v>2023977</v>
      </c>
      <c r="B1234" s="72">
        <v>97</v>
      </c>
      <c r="C1234" s="72" t="str">
        <f>VLOOKUP(B1234,mas!B:C,2,FALSE)</f>
        <v>京都市内事業所計</v>
      </c>
      <c r="D1234" s="72">
        <v>2023</v>
      </c>
      <c r="E1234" s="72">
        <v>7</v>
      </c>
      <c r="F1234" s="72" t="str">
        <f>VLOOKUP(E1234,mas!G:H,2,FALSE)</f>
        <v>電　力</v>
      </c>
      <c r="G1234" s="72">
        <f>SUMIF($E$1152:$E$1199,$E1234,G$1152:G$1199)</f>
        <v>415.11300000000017</v>
      </c>
      <c r="H1234" s="72">
        <f t="shared" si="156"/>
        <v>424.0750000000001</v>
      </c>
      <c r="I1234" s="72">
        <f t="shared" si="156"/>
        <v>474.92200000000003</v>
      </c>
      <c r="J1234" s="72">
        <f t="shared" si="156"/>
        <v>608.72599999999989</v>
      </c>
      <c r="K1234" s="72">
        <f t="shared" si="156"/>
        <v>646.303</v>
      </c>
      <c r="L1234" s="72">
        <f t="shared" si="156"/>
        <v>546.09199999999998</v>
      </c>
      <c r="M1234" s="72">
        <f t="shared" si="156"/>
        <v>425.73299999999995</v>
      </c>
      <c r="N1234" s="72">
        <f t="shared" si="156"/>
        <v>454.64300000000003</v>
      </c>
      <c r="O1234" s="72">
        <f t="shared" si="156"/>
        <v>556.6930000000001</v>
      </c>
      <c r="P1234" s="72">
        <f t="shared" si="156"/>
        <v>613.76700000000005</v>
      </c>
      <c r="Q1234" s="72">
        <f t="shared" si="156"/>
        <v>561.02599999999995</v>
      </c>
      <c r="R1234" s="72">
        <f>SUMIF($E$1152:$E$1199,$E1234,R$1152:R$1199)</f>
        <v>558.81499999999994</v>
      </c>
      <c r="S1234" s="115">
        <f>SUM(G1234:R1234)</f>
        <v>6285.9079999999994</v>
      </c>
    </row>
    <row r="1235" spans="1:19">
      <c r="A1235" s="30">
        <f t="shared" si="155"/>
        <v>2023981</v>
      </c>
      <c r="B1235" s="72">
        <v>98</v>
      </c>
      <c r="C1235" s="72" t="str">
        <f>VLOOKUP(B1235,mas!B:C,2,FALSE)</f>
        <v>京都府内事業所計</v>
      </c>
      <c r="D1235" s="72">
        <v>2023</v>
      </c>
      <c r="E1235" s="72">
        <v>1</v>
      </c>
      <c r="F1235" s="72" t="str">
        <f>VLOOKUP(E1235,mas!G:H,2,FALSE)</f>
        <v>揮発油（ガソリン）</v>
      </c>
      <c r="G1235" s="72">
        <f>SUMIF($E$1200:$E$1227,$E1235,G$1200:G$1227)</f>
        <v>2.2193000000000005</v>
      </c>
      <c r="H1235" s="72">
        <f t="shared" ref="H1235:R1241" si="158">SUMIF($E$1200:$E$1227,$E1235,H$1200:H$1227)</f>
        <v>2.2806999999999999</v>
      </c>
      <c r="I1235" s="72">
        <f t="shared" si="158"/>
        <v>2.5292000000000003</v>
      </c>
      <c r="J1235" s="72">
        <f t="shared" si="158"/>
        <v>2.6378000000000004</v>
      </c>
      <c r="K1235" s="72">
        <f t="shared" si="158"/>
        <v>2.8417999999999997</v>
      </c>
      <c r="L1235" s="72">
        <f t="shared" si="158"/>
        <v>2.6216999999999997</v>
      </c>
      <c r="M1235" s="72">
        <f t="shared" si="158"/>
        <v>2.4361000000000002</v>
      </c>
      <c r="N1235" s="72">
        <f t="shared" si="158"/>
        <v>2.4882</v>
      </c>
      <c r="O1235" s="72">
        <f t="shared" si="158"/>
        <v>2.4443999999999999</v>
      </c>
      <c r="P1235" s="72">
        <f t="shared" si="158"/>
        <v>2.2017000000000002</v>
      </c>
      <c r="Q1235" s="72">
        <f t="shared" si="158"/>
        <v>2.2191000000000001</v>
      </c>
      <c r="R1235" s="72">
        <f t="shared" si="158"/>
        <v>2.4978000000000002</v>
      </c>
      <c r="S1235" s="115">
        <f t="shared" si="157"/>
        <v>29.417800000000003</v>
      </c>
    </row>
    <row r="1236" spans="1:19">
      <c r="A1236" s="30">
        <f t="shared" si="155"/>
        <v>2023982</v>
      </c>
      <c r="B1236" s="72">
        <v>98</v>
      </c>
      <c r="C1236" s="72" t="str">
        <f>VLOOKUP(B1236,mas!B:C,2,FALSE)</f>
        <v>京都府内事業所計</v>
      </c>
      <c r="D1236" s="72">
        <v>2023</v>
      </c>
      <c r="E1236" s="72">
        <v>2</v>
      </c>
      <c r="F1236" s="72" t="str">
        <f>VLOOKUP(E1236,mas!G:H,2,FALSE)</f>
        <v>灯　油</v>
      </c>
      <c r="G1236" s="72">
        <f t="shared" ref="G1236:G1241" si="159">SUMIF($E$1200:$E$1227,$E1236,G$1200:G$1227)</f>
        <v>0.38500000000000001</v>
      </c>
      <c r="H1236" s="72">
        <f t="shared" si="158"/>
        <v>0</v>
      </c>
      <c r="I1236" s="72">
        <f t="shared" si="158"/>
        <v>0.22</v>
      </c>
      <c r="J1236" s="72">
        <f t="shared" si="158"/>
        <v>0.998</v>
      </c>
      <c r="K1236" s="72">
        <f t="shared" si="158"/>
        <v>1.0369999999999999</v>
      </c>
      <c r="L1236" s="72">
        <f>SUMIF($E$1200:$E$1227,$E1236,L$1200:L$1227)</f>
        <v>0.58799999999999997</v>
      </c>
      <c r="M1236" s="72">
        <f t="shared" si="158"/>
        <v>0.05</v>
      </c>
      <c r="N1236" s="72">
        <f t="shared" si="158"/>
        <v>0.50600000000000001</v>
      </c>
      <c r="O1236" s="72">
        <f t="shared" si="158"/>
        <v>1.0229999999999999</v>
      </c>
      <c r="P1236" s="72">
        <f t="shared" si="158"/>
        <v>0.82200000000000006</v>
      </c>
      <c r="Q1236" s="72">
        <f t="shared" si="158"/>
        <v>1.08</v>
      </c>
      <c r="R1236" s="72">
        <f t="shared" si="158"/>
        <v>0.91900000000000004</v>
      </c>
      <c r="S1236" s="115">
        <f t="shared" si="157"/>
        <v>7.6280000000000001</v>
      </c>
    </row>
    <row r="1237" spans="1:19">
      <c r="A1237" s="30">
        <f t="shared" si="155"/>
        <v>2023983</v>
      </c>
      <c r="B1237" s="72">
        <v>98</v>
      </c>
      <c r="C1237" s="72" t="str">
        <f>VLOOKUP(B1237,mas!B:C,2,FALSE)</f>
        <v>京都府内事業所計</v>
      </c>
      <c r="D1237" s="72">
        <v>2023</v>
      </c>
      <c r="E1237" s="72">
        <v>3</v>
      </c>
      <c r="F1237" s="72" t="str">
        <f>VLOOKUP(E1237,mas!G:H,2,FALSE)</f>
        <v>軽　油</v>
      </c>
      <c r="G1237" s="72">
        <f t="shared" si="159"/>
        <v>4.36E-2</v>
      </c>
      <c r="H1237" s="72">
        <f t="shared" si="158"/>
        <v>0</v>
      </c>
      <c r="I1237" s="72">
        <f t="shared" si="158"/>
        <v>4.4999999999999998E-2</v>
      </c>
      <c r="J1237" s="72">
        <f t="shared" si="158"/>
        <v>5.6000000000000001E-2</v>
      </c>
      <c r="K1237" s="72">
        <f t="shared" si="158"/>
        <v>0</v>
      </c>
      <c r="L1237" s="72">
        <f t="shared" si="158"/>
        <v>0.04</v>
      </c>
      <c r="M1237" s="72">
        <f t="shared" si="158"/>
        <v>4.3399999999999994E-2</v>
      </c>
      <c r="N1237" s="72">
        <f t="shared" si="158"/>
        <v>3.7999999999999999E-2</v>
      </c>
      <c r="O1237" s="72">
        <f t="shared" si="158"/>
        <v>0</v>
      </c>
      <c r="P1237" s="72">
        <f t="shared" si="158"/>
        <v>2.7300000000000001E-2</v>
      </c>
      <c r="Q1237" s="72">
        <f t="shared" si="158"/>
        <v>0</v>
      </c>
      <c r="R1237" s="72">
        <f t="shared" si="158"/>
        <v>5.8000000000000003E-2</v>
      </c>
      <c r="S1237" s="115">
        <f t="shared" si="157"/>
        <v>0.3513</v>
      </c>
    </row>
    <row r="1238" spans="1:19">
      <c r="A1238" s="30">
        <f t="shared" si="155"/>
        <v>2023984</v>
      </c>
      <c r="B1238" s="72">
        <v>98</v>
      </c>
      <c r="C1238" s="72" t="str">
        <f>VLOOKUP(B1238,mas!B:C,2,FALSE)</f>
        <v>京都府内事業所計</v>
      </c>
      <c r="D1238" s="72">
        <v>2023</v>
      </c>
      <c r="E1238" s="72">
        <v>4</v>
      </c>
      <c r="F1238" s="72" t="str">
        <f>VLOOKUP(E1238,mas!G:H,2,FALSE)</f>
        <v>Ａ重油</v>
      </c>
      <c r="G1238" s="72">
        <f t="shared" si="159"/>
        <v>0</v>
      </c>
      <c r="H1238" s="72">
        <f t="shared" si="158"/>
        <v>0</v>
      </c>
      <c r="I1238" s="72">
        <f t="shared" si="158"/>
        <v>0</v>
      </c>
      <c r="J1238" s="72">
        <f t="shared" si="158"/>
        <v>0</v>
      </c>
      <c r="K1238" s="72">
        <f t="shared" si="158"/>
        <v>0</v>
      </c>
      <c r="L1238" s="72">
        <f t="shared" si="158"/>
        <v>0</v>
      </c>
      <c r="M1238" s="72">
        <f t="shared" si="158"/>
        <v>0</v>
      </c>
      <c r="N1238" s="72">
        <f t="shared" si="158"/>
        <v>0</v>
      </c>
      <c r="O1238" s="72">
        <f t="shared" si="158"/>
        <v>0</v>
      </c>
      <c r="P1238" s="72">
        <f t="shared" si="158"/>
        <v>0</v>
      </c>
      <c r="Q1238" s="72">
        <f t="shared" si="158"/>
        <v>0</v>
      </c>
      <c r="R1238" s="72">
        <f t="shared" si="158"/>
        <v>0</v>
      </c>
      <c r="S1238" s="114">
        <f t="shared" si="157"/>
        <v>0</v>
      </c>
    </row>
    <row r="1239" spans="1:19">
      <c r="A1239" s="30">
        <f t="shared" si="155"/>
        <v>2023985</v>
      </c>
      <c r="B1239" s="72">
        <v>98</v>
      </c>
      <c r="C1239" s="72" t="str">
        <f>VLOOKUP(B1239,mas!B:C,2,FALSE)</f>
        <v>京都府内事業所計</v>
      </c>
      <c r="D1239" s="72">
        <v>2023</v>
      </c>
      <c r="E1239" s="72">
        <v>5</v>
      </c>
      <c r="F1239" s="72" t="str">
        <f>VLOOKUP(E1239,mas!G:H,2,FALSE)</f>
        <v>液化石油ガス（LPG)</v>
      </c>
      <c r="G1239" s="72">
        <f t="shared" si="159"/>
        <v>1.2137999999999998</v>
      </c>
      <c r="H1239" s="72">
        <f t="shared" si="158"/>
        <v>1.0291999999999997</v>
      </c>
      <c r="I1239" s="72">
        <f t="shared" si="158"/>
        <v>1.0792000000000002</v>
      </c>
      <c r="J1239" s="72">
        <f t="shared" si="158"/>
        <v>1.0819999999999999</v>
      </c>
      <c r="K1239" s="72">
        <f t="shared" si="158"/>
        <v>0.98299999999999998</v>
      </c>
      <c r="L1239" s="72">
        <f t="shared" si="158"/>
        <v>0.97699999999999998</v>
      </c>
      <c r="M1239" s="72">
        <f t="shared" si="158"/>
        <v>1.0059999999999998</v>
      </c>
      <c r="N1239" s="72">
        <f t="shared" si="158"/>
        <v>1.244</v>
      </c>
      <c r="O1239" s="72">
        <f t="shared" si="158"/>
        <v>1.2777999999999998</v>
      </c>
      <c r="P1239" s="72">
        <f t="shared" si="158"/>
        <v>1.3043999999999998</v>
      </c>
      <c r="Q1239" s="72">
        <f t="shared" si="158"/>
        <v>1.4937999999999996</v>
      </c>
      <c r="R1239" s="72">
        <f t="shared" si="158"/>
        <v>1.2807999999999997</v>
      </c>
      <c r="S1239" s="115">
        <f t="shared" si="157"/>
        <v>13.970999999999997</v>
      </c>
    </row>
    <row r="1240" spans="1:19">
      <c r="A1240" s="30">
        <f t="shared" si="155"/>
        <v>2023986</v>
      </c>
      <c r="B1240" s="72">
        <v>98</v>
      </c>
      <c r="C1240" s="72" t="str">
        <f>VLOOKUP(B1240,mas!B:C,2,FALSE)</f>
        <v>京都府内事業所計</v>
      </c>
      <c r="D1240" s="72">
        <v>2023</v>
      </c>
      <c r="E1240" s="72">
        <v>6</v>
      </c>
      <c r="F1240" s="72" t="str">
        <f>VLOOKUP(E1240,mas!G:H,2,FALSE)</f>
        <v>都市ガス（13A）</v>
      </c>
      <c r="G1240" s="72">
        <f t="shared" si="159"/>
        <v>0</v>
      </c>
      <c r="H1240" s="72">
        <f t="shared" si="158"/>
        <v>0</v>
      </c>
      <c r="I1240" s="72">
        <f t="shared" si="158"/>
        <v>0</v>
      </c>
      <c r="J1240" s="72">
        <f t="shared" si="158"/>
        <v>0</v>
      </c>
      <c r="K1240" s="72">
        <f t="shared" si="158"/>
        <v>0</v>
      </c>
      <c r="L1240" s="72">
        <f t="shared" si="158"/>
        <v>0</v>
      </c>
      <c r="M1240" s="72">
        <f t="shared" si="158"/>
        <v>0</v>
      </c>
      <c r="N1240" s="72">
        <f t="shared" si="158"/>
        <v>0</v>
      </c>
      <c r="O1240" s="72">
        <f t="shared" si="158"/>
        <v>0</v>
      </c>
      <c r="P1240" s="72">
        <f t="shared" si="158"/>
        <v>0</v>
      </c>
      <c r="Q1240" s="72">
        <f t="shared" si="158"/>
        <v>0</v>
      </c>
      <c r="R1240" s="72">
        <f t="shared" si="158"/>
        <v>0</v>
      </c>
      <c r="S1240" s="115">
        <f t="shared" si="157"/>
        <v>0</v>
      </c>
    </row>
    <row r="1241" spans="1:19">
      <c r="A1241" s="30">
        <f t="shared" si="155"/>
        <v>2023987</v>
      </c>
      <c r="B1241" s="72">
        <v>98</v>
      </c>
      <c r="C1241" s="72" t="str">
        <f>VLOOKUP(B1241,mas!B:C,2,FALSE)</f>
        <v>京都府内事業所計</v>
      </c>
      <c r="D1241" s="72">
        <v>2023</v>
      </c>
      <c r="E1241" s="72">
        <v>7</v>
      </c>
      <c r="F1241" s="72" t="str">
        <f>VLOOKUP(E1241,mas!G:H,2,FALSE)</f>
        <v>電　力</v>
      </c>
      <c r="G1241" s="72">
        <f t="shared" si="159"/>
        <v>70.366000000000014</v>
      </c>
      <c r="H1241" s="72">
        <f t="shared" si="158"/>
        <v>62.288000000000004</v>
      </c>
      <c r="I1241" s="72">
        <f t="shared" si="158"/>
        <v>71.805999999999983</v>
      </c>
      <c r="J1241" s="72">
        <f t="shared" si="158"/>
        <v>102.97</v>
      </c>
      <c r="K1241" s="72">
        <f t="shared" si="158"/>
        <v>113.73</v>
      </c>
      <c r="L1241" s="72">
        <f t="shared" si="158"/>
        <v>90.144999999999996</v>
      </c>
      <c r="M1241" s="72">
        <f t="shared" si="158"/>
        <v>64.909000000000006</v>
      </c>
      <c r="N1241" s="72">
        <f t="shared" si="158"/>
        <v>85.988</v>
      </c>
      <c r="O1241" s="72">
        <f t="shared" si="158"/>
        <v>113.82300000000002</v>
      </c>
      <c r="P1241" s="72">
        <f t="shared" si="158"/>
        <v>128.459</v>
      </c>
      <c r="Q1241" s="72">
        <f t="shared" si="158"/>
        <v>111.85999999999999</v>
      </c>
      <c r="R1241" s="72">
        <f t="shared" si="158"/>
        <v>110.38</v>
      </c>
      <c r="S1241" s="115">
        <f t="shared" si="157"/>
        <v>1126.7239999999999</v>
      </c>
    </row>
    <row r="1242" spans="1:19">
      <c r="A1242" s="30">
        <f t="shared" si="155"/>
        <v>2023991</v>
      </c>
      <c r="B1242" s="72">
        <v>99</v>
      </c>
      <c r="C1242" s="72" t="str">
        <f>VLOOKUP(B1242,mas!B:C,2,FALSE)</f>
        <v>京都保健会（市＋府）</v>
      </c>
      <c r="D1242" s="72">
        <v>2023</v>
      </c>
      <c r="E1242" s="72">
        <v>1</v>
      </c>
      <c r="F1242" s="72" t="str">
        <f>VLOOKUP(E1242,mas!G:H,2,FALSE)</f>
        <v>揮発油（ガソリン）</v>
      </c>
      <c r="G1242" s="72">
        <f>G1228+G1235</f>
        <v>4.2055000000000007</v>
      </c>
      <c r="H1242" s="72">
        <f>H1228+H1235</f>
        <v>4.2959999999999994</v>
      </c>
      <c r="I1242" s="72">
        <f>I1228+I1235</f>
        <v>4.8929000000000009</v>
      </c>
      <c r="J1242" s="72">
        <f t="shared" ref="J1242:R1242" si="160">J1228+J1235</f>
        <v>5.3520000000000003</v>
      </c>
      <c r="K1242" s="72">
        <f t="shared" si="160"/>
        <v>5.7324000000000002</v>
      </c>
      <c r="L1242" s="72">
        <f t="shared" si="160"/>
        <v>5.4597999999999995</v>
      </c>
      <c r="M1242" s="72">
        <f t="shared" si="160"/>
        <v>4.8367000000000004</v>
      </c>
      <c r="N1242" s="72">
        <f t="shared" si="160"/>
        <v>4.5799000000000003</v>
      </c>
      <c r="O1242" s="72">
        <f t="shared" si="160"/>
        <v>4.5711999999999993</v>
      </c>
      <c r="P1242" s="72">
        <f t="shared" si="160"/>
        <v>4.4767000000000001</v>
      </c>
      <c r="Q1242" s="72">
        <f t="shared" si="160"/>
        <v>4.375</v>
      </c>
      <c r="R1242" s="72">
        <f t="shared" si="160"/>
        <v>4.6136999999999997</v>
      </c>
      <c r="S1242" s="115">
        <f t="shared" si="157"/>
        <v>57.391800000000003</v>
      </c>
    </row>
    <row r="1243" spans="1:19">
      <c r="A1243" s="30">
        <f t="shared" ref="A1243:A1309" si="161">D1243*1000+B1243*10+E1243</f>
        <v>2023992</v>
      </c>
      <c r="B1243" s="72">
        <v>99</v>
      </c>
      <c r="C1243" s="72" t="str">
        <f>VLOOKUP(B1243,mas!B:C,2,FALSE)</f>
        <v>京都保健会（市＋府）</v>
      </c>
      <c r="D1243" s="72">
        <v>2023</v>
      </c>
      <c r="E1243" s="72">
        <v>2</v>
      </c>
      <c r="F1243" s="72" t="str">
        <f>VLOOKUP(E1243,mas!G:H,2,FALSE)</f>
        <v>灯　油</v>
      </c>
      <c r="G1243" s="72">
        <f t="shared" ref="G1243:G1248" si="162">G1229+G1236</f>
        <v>0.38500000000000001</v>
      </c>
      <c r="H1243" s="72">
        <f t="shared" ref="H1243:R1243" si="163">H1229+H1236</f>
        <v>0</v>
      </c>
      <c r="I1243" s="72">
        <f t="shared" si="163"/>
        <v>0.22</v>
      </c>
      <c r="J1243" s="72">
        <f t="shared" si="163"/>
        <v>0.998</v>
      </c>
      <c r="K1243" s="72">
        <f t="shared" si="163"/>
        <v>1.0369999999999999</v>
      </c>
      <c r="L1243" s="72">
        <f t="shared" si="163"/>
        <v>0.58799999999999997</v>
      </c>
      <c r="M1243" s="72">
        <f t="shared" si="163"/>
        <v>0.05</v>
      </c>
      <c r="N1243" s="72">
        <f t="shared" si="163"/>
        <v>0.79400000000000004</v>
      </c>
      <c r="O1243" s="72">
        <f t="shared" si="163"/>
        <v>1.129</v>
      </c>
      <c r="P1243" s="72">
        <f t="shared" si="163"/>
        <v>1.208</v>
      </c>
      <c r="Q1243" s="72">
        <f t="shared" si="163"/>
        <v>1.506</v>
      </c>
      <c r="R1243" s="72">
        <f t="shared" si="163"/>
        <v>1.1920000000000002</v>
      </c>
      <c r="S1243" s="115">
        <f t="shared" si="157"/>
        <v>9.1069999999999993</v>
      </c>
    </row>
    <row r="1244" spans="1:19">
      <c r="A1244" s="30">
        <f t="shared" si="161"/>
        <v>2023993</v>
      </c>
      <c r="B1244" s="72">
        <v>99</v>
      </c>
      <c r="C1244" s="72" t="str">
        <f>VLOOKUP(B1244,mas!B:C,2,FALSE)</f>
        <v>京都保健会（市＋府）</v>
      </c>
      <c r="D1244" s="72">
        <v>2023</v>
      </c>
      <c r="E1244" s="72">
        <v>3</v>
      </c>
      <c r="F1244" s="72" t="str">
        <f>VLOOKUP(E1244,mas!G:H,2,FALSE)</f>
        <v>軽　油</v>
      </c>
      <c r="G1244" s="72">
        <f t="shared" si="162"/>
        <v>0.27460000000000001</v>
      </c>
      <c r="H1244" s="72">
        <f t="shared" ref="H1244:R1244" si="164">H1230+H1237</f>
        <v>0.253</v>
      </c>
      <c r="I1244" s="72">
        <f t="shared" si="164"/>
        <v>0.35299999999999998</v>
      </c>
      <c r="J1244" s="72">
        <f t="shared" si="164"/>
        <v>0.36399999999999999</v>
      </c>
      <c r="K1244" s="72">
        <f t="shared" si="164"/>
        <v>0.33500000000000002</v>
      </c>
      <c r="L1244" s="72">
        <f t="shared" si="164"/>
        <v>0.33999999999999997</v>
      </c>
      <c r="M1244" s="72">
        <f t="shared" si="164"/>
        <v>0.3044</v>
      </c>
      <c r="N1244" s="72">
        <f t="shared" si="164"/>
        <v>0.252</v>
      </c>
      <c r="O1244" s="72">
        <f t="shared" si="164"/>
        <v>0.19400000000000001</v>
      </c>
      <c r="P1244" s="72">
        <f t="shared" si="164"/>
        <v>0.26529999999999998</v>
      </c>
      <c r="Q1244" s="72">
        <f t="shared" si="164"/>
        <v>0.19500000000000001</v>
      </c>
      <c r="R1244" s="72">
        <f t="shared" si="164"/>
        <v>0.28700000000000003</v>
      </c>
      <c r="S1244" s="115">
        <f t="shared" si="157"/>
        <v>3.4172999999999996</v>
      </c>
    </row>
    <row r="1245" spans="1:19">
      <c r="A1245" s="30">
        <f t="shared" si="161"/>
        <v>2023994</v>
      </c>
      <c r="B1245" s="72">
        <v>99</v>
      </c>
      <c r="C1245" s="72" t="str">
        <f>VLOOKUP(B1245,mas!B:C,2,FALSE)</f>
        <v>京都保健会（市＋府）</v>
      </c>
      <c r="D1245" s="72">
        <v>2023</v>
      </c>
      <c r="E1245" s="72">
        <v>4</v>
      </c>
      <c r="F1245" s="72" t="str">
        <f>VLOOKUP(E1245,mas!G:H,2,FALSE)</f>
        <v>Ａ重油</v>
      </c>
      <c r="G1245" s="72">
        <f t="shared" si="162"/>
        <v>0</v>
      </c>
      <c r="H1245" s="72">
        <f t="shared" ref="H1245:R1245" si="165">H1231+H1238</f>
        <v>0</v>
      </c>
      <c r="I1245" s="72">
        <f t="shared" si="165"/>
        <v>0</v>
      </c>
      <c r="J1245" s="72">
        <f t="shared" si="165"/>
        <v>0</v>
      </c>
      <c r="K1245" s="72">
        <f t="shared" si="165"/>
        <v>0</v>
      </c>
      <c r="L1245" s="72">
        <f t="shared" si="165"/>
        <v>0</v>
      </c>
      <c r="M1245" s="72">
        <f t="shared" si="165"/>
        <v>0</v>
      </c>
      <c r="N1245" s="72">
        <f t="shared" si="165"/>
        <v>0</v>
      </c>
      <c r="O1245" s="72">
        <f t="shared" si="165"/>
        <v>0</v>
      </c>
      <c r="P1245" s="72">
        <f t="shared" si="165"/>
        <v>0</v>
      </c>
      <c r="Q1245" s="72">
        <f t="shared" si="165"/>
        <v>0</v>
      </c>
      <c r="R1245" s="72">
        <f t="shared" si="165"/>
        <v>0</v>
      </c>
      <c r="S1245" s="114">
        <f t="shared" si="157"/>
        <v>0</v>
      </c>
    </row>
    <row r="1246" spans="1:19">
      <c r="A1246" s="30">
        <f t="shared" si="161"/>
        <v>2023995</v>
      </c>
      <c r="B1246" s="72">
        <v>99</v>
      </c>
      <c r="C1246" s="72" t="str">
        <f>VLOOKUP(B1246,mas!B:C,2,FALSE)</f>
        <v>京都保健会（市＋府）</v>
      </c>
      <c r="D1246" s="72">
        <v>2023</v>
      </c>
      <c r="E1246" s="72">
        <v>5</v>
      </c>
      <c r="F1246" s="72" t="str">
        <f>VLOOKUP(E1246,mas!G:H,2,FALSE)</f>
        <v>液化石油ガス（LPG)</v>
      </c>
      <c r="G1246" s="72">
        <f t="shared" si="162"/>
        <v>1.2137999999999998</v>
      </c>
      <c r="H1246" s="72">
        <f t="shared" ref="H1246:R1246" si="166">H1232+H1239</f>
        <v>1.0291999999999997</v>
      </c>
      <c r="I1246" s="72">
        <f t="shared" si="166"/>
        <v>1.0792000000000002</v>
      </c>
      <c r="J1246" s="72">
        <f t="shared" si="166"/>
        <v>1.0819999999999999</v>
      </c>
      <c r="K1246" s="72">
        <f t="shared" si="166"/>
        <v>0.98299999999999998</v>
      </c>
      <c r="L1246" s="72">
        <f t="shared" si="166"/>
        <v>0.97699999999999998</v>
      </c>
      <c r="M1246" s="72">
        <f t="shared" si="166"/>
        <v>1.0059999999999998</v>
      </c>
      <c r="N1246" s="72">
        <f t="shared" si="166"/>
        <v>1.244</v>
      </c>
      <c r="O1246" s="72">
        <f t="shared" si="166"/>
        <v>1.2777999999999998</v>
      </c>
      <c r="P1246" s="72">
        <f t="shared" si="166"/>
        <v>1.3043999999999998</v>
      </c>
      <c r="Q1246" s="72">
        <f t="shared" si="166"/>
        <v>1.4937999999999996</v>
      </c>
      <c r="R1246" s="72">
        <f t="shared" si="166"/>
        <v>1.2807999999999997</v>
      </c>
      <c r="S1246" s="115">
        <f t="shared" si="157"/>
        <v>13.970999999999997</v>
      </c>
    </row>
    <row r="1247" spans="1:19">
      <c r="A1247" s="30">
        <f t="shared" si="161"/>
        <v>2023996</v>
      </c>
      <c r="B1247" s="72">
        <v>99</v>
      </c>
      <c r="C1247" s="72" t="str">
        <f>VLOOKUP(B1247,mas!B:C,2,FALSE)</f>
        <v>京都保健会（市＋府）</v>
      </c>
      <c r="D1247" s="72">
        <v>2023</v>
      </c>
      <c r="E1247" s="72">
        <v>6</v>
      </c>
      <c r="F1247" s="72" t="str">
        <f>VLOOKUP(E1247,mas!G:H,2,FALSE)</f>
        <v>都市ガス（13A）</v>
      </c>
      <c r="G1247" s="72">
        <f t="shared" si="162"/>
        <v>17.081999999999997</v>
      </c>
      <c r="H1247" s="72">
        <f t="shared" ref="H1247:R1247" si="167">H1233+H1240</f>
        <v>16.042000000000002</v>
      </c>
      <c r="I1247" s="72">
        <f t="shared" si="167"/>
        <v>23.837</v>
      </c>
      <c r="J1247" s="72">
        <f t="shared" si="167"/>
        <v>30.886000000000003</v>
      </c>
      <c r="K1247" s="72">
        <f t="shared" si="167"/>
        <v>33.278999999999996</v>
      </c>
      <c r="L1247" s="72">
        <f t="shared" si="167"/>
        <v>26.637</v>
      </c>
      <c r="M1247" s="72">
        <f t="shared" si="167"/>
        <v>17.348000000000003</v>
      </c>
      <c r="N1247" s="72">
        <f t="shared" si="167"/>
        <v>19.134999999999998</v>
      </c>
      <c r="O1247" s="72">
        <f t="shared" si="167"/>
        <v>28.049999999999997</v>
      </c>
      <c r="P1247" s="72">
        <f t="shared" si="167"/>
        <v>29.559000000000001</v>
      </c>
      <c r="Q1247" s="72">
        <f t="shared" si="167"/>
        <v>32.308000000000007</v>
      </c>
      <c r="R1247" s="72">
        <f t="shared" si="167"/>
        <v>27.524000000000001</v>
      </c>
      <c r="S1247" s="115">
        <f t="shared" si="157"/>
        <v>301.68700000000001</v>
      </c>
    </row>
    <row r="1248" spans="1:19">
      <c r="A1248" s="30">
        <f t="shared" si="161"/>
        <v>2023997</v>
      </c>
      <c r="B1248" s="72">
        <v>99</v>
      </c>
      <c r="C1248" s="72" t="str">
        <f>VLOOKUP(B1248,mas!B:C,2,FALSE)</f>
        <v>京都保健会（市＋府）</v>
      </c>
      <c r="D1248" s="72">
        <v>2023</v>
      </c>
      <c r="E1248" s="72">
        <v>7</v>
      </c>
      <c r="F1248" s="72" t="str">
        <f>VLOOKUP(E1248,mas!G:H,2,FALSE)</f>
        <v>電　力</v>
      </c>
      <c r="G1248" s="72">
        <f t="shared" si="162"/>
        <v>485.47900000000016</v>
      </c>
      <c r="H1248" s="72">
        <f t="shared" ref="H1248:R1248" si="168">H1234+H1241</f>
        <v>486.36300000000011</v>
      </c>
      <c r="I1248" s="72">
        <f t="shared" si="168"/>
        <v>546.72800000000007</v>
      </c>
      <c r="J1248" s="72">
        <f t="shared" si="168"/>
        <v>711.69599999999991</v>
      </c>
      <c r="K1248" s="72">
        <f t="shared" si="168"/>
        <v>760.03300000000002</v>
      </c>
      <c r="L1248" s="72">
        <f t="shared" si="168"/>
        <v>636.23699999999997</v>
      </c>
      <c r="M1248" s="72">
        <f t="shared" si="168"/>
        <v>490.64199999999994</v>
      </c>
      <c r="N1248" s="72">
        <f t="shared" si="168"/>
        <v>540.63100000000009</v>
      </c>
      <c r="O1248" s="72">
        <f t="shared" si="168"/>
        <v>670.51600000000008</v>
      </c>
      <c r="P1248" s="72">
        <f t="shared" si="168"/>
        <v>742.22600000000011</v>
      </c>
      <c r="Q1248" s="72">
        <f t="shared" si="168"/>
        <v>672.88599999999997</v>
      </c>
      <c r="R1248" s="72">
        <f t="shared" si="168"/>
        <v>669.19499999999994</v>
      </c>
      <c r="S1248" s="115">
        <f t="shared" si="157"/>
        <v>7412.6320000000014</v>
      </c>
    </row>
    <row r="1249" spans="1:21">
      <c r="A1249" s="30">
        <f t="shared" si="161"/>
        <v>2024017</v>
      </c>
      <c r="B1249" s="30">
        <v>1</v>
      </c>
      <c r="C1249" s="30" t="s">
        <v>19</v>
      </c>
      <c r="D1249" s="30">
        <v>2024</v>
      </c>
      <c r="E1249" s="30">
        <v>7</v>
      </c>
      <c r="F1249" s="30" t="s">
        <v>164</v>
      </c>
      <c r="G1249" s="30">
        <v>1.448</v>
      </c>
      <c r="H1249" s="30">
        <v>1.329</v>
      </c>
      <c r="I1249" s="30">
        <v>1.748</v>
      </c>
      <c r="J1249" s="30">
        <v>3.024</v>
      </c>
      <c r="K1249" s="30">
        <v>2.88</v>
      </c>
      <c r="L1249" s="30">
        <v>2.5670000000000002</v>
      </c>
      <c r="M1249" s="30">
        <v>1.5029999999999999</v>
      </c>
      <c r="N1249" s="30">
        <v>1.7450000000000001</v>
      </c>
      <c r="O1249" s="30">
        <v>3.512</v>
      </c>
      <c r="P1249" s="30">
        <v>3.395</v>
      </c>
      <c r="Q1249" s="30">
        <v>3.452</v>
      </c>
      <c r="R1249" s="30">
        <v>2.548</v>
      </c>
      <c r="S1249" s="115">
        <f t="shared" si="157"/>
        <v>29.151000000000003</v>
      </c>
      <c r="T1249" s="71">
        <f>VLOOKUP(B1249,mas!B:D,3,FALSE)</f>
        <v>22</v>
      </c>
      <c r="U1249" s="30" t="str">
        <f>VLOOKUP(T1249,mas!P:Q,2,FALSE)</f>
        <v>保健会事務局</v>
      </c>
    </row>
    <row r="1250" spans="1:21">
      <c r="A1250" s="30">
        <f t="shared" si="161"/>
        <v>2024026</v>
      </c>
      <c r="B1250" s="30">
        <v>2</v>
      </c>
      <c r="C1250" s="30" t="s">
        <v>31</v>
      </c>
      <c r="D1250" s="30">
        <v>2024</v>
      </c>
      <c r="E1250" s="30">
        <v>6</v>
      </c>
      <c r="F1250" s="30" t="s">
        <v>165</v>
      </c>
      <c r="G1250" s="30">
        <v>0.32700000000000001</v>
      </c>
      <c r="H1250" s="30">
        <v>0.08</v>
      </c>
      <c r="I1250" s="30">
        <v>0.4</v>
      </c>
      <c r="J1250" s="30">
        <v>0.96299999999999997</v>
      </c>
      <c r="K1250" s="30">
        <v>1.175</v>
      </c>
      <c r="L1250" s="30">
        <v>1.163</v>
      </c>
      <c r="M1250" s="30">
        <v>0.96199999999999997</v>
      </c>
      <c r="N1250" s="30">
        <v>0.32700000000000001</v>
      </c>
      <c r="O1250" s="30">
        <v>0.42899999999999999</v>
      </c>
      <c r="P1250" s="30">
        <v>0.97899999999999998</v>
      </c>
      <c r="Q1250" s="30">
        <v>1.069</v>
      </c>
      <c r="R1250" s="30">
        <v>0.82299999999999995</v>
      </c>
      <c r="S1250" s="115">
        <f t="shared" si="157"/>
        <v>8.697000000000001</v>
      </c>
      <c r="T1250" s="71">
        <f>VLOOKUP(B1250,mas!B:D,3,FALSE)</f>
        <v>21</v>
      </c>
      <c r="U1250" s="30" t="str">
        <f>VLOOKUP(T1250,mas!P:Q,2,FALSE)</f>
        <v>近畿高等看護専門学校</v>
      </c>
    </row>
    <row r="1251" spans="1:21">
      <c r="A1251" s="30">
        <f t="shared" si="161"/>
        <v>2024027</v>
      </c>
      <c r="B1251" s="30">
        <v>2</v>
      </c>
      <c r="C1251" s="30" t="s">
        <v>31</v>
      </c>
      <c r="D1251" s="30">
        <v>2024</v>
      </c>
      <c r="E1251" s="30">
        <v>7</v>
      </c>
      <c r="F1251" s="30" t="s">
        <v>164</v>
      </c>
      <c r="G1251" s="30">
        <v>3.4129999999999998</v>
      </c>
      <c r="H1251" s="30">
        <v>3.5030000000000001</v>
      </c>
      <c r="I1251" s="30">
        <v>3.7679999999999998</v>
      </c>
      <c r="J1251" s="30">
        <v>4.53</v>
      </c>
      <c r="K1251" s="30">
        <v>4.032</v>
      </c>
      <c r="L1251" s="30">
        <v>4.2880000000000003</v>
      </c>
      <c r="M1251" s="30">
        <v>3.867</v>
      </c>
      <c r="N1251" s="30">
        <v>3.9380000000000002</v>
      </c>
      <c r="O1251" s="30">
        <v>4.2089999999999996</v>
      </c>
      <c r="P1251" s="30">
        <v>4.3250000000000002</v>
      </c>
      <c r="Q1251" s="30">
        <v>3.9079999999999999</v>
      </c>
      <c r="R1251" s="30">
        <v>3.6259999999999999</v>
      </c>
      <c r="S1251" s="115">
        <f t="shared" si="157"/>
        <v>47.407000000000004</v>
      </c>
      <c r="T1251" s="71">
        <f>VLOOKUP(B1251,mas!B:D,3,FALSE)</f>
        <v>21</v>
      </c>
      <c r="U1251" s="30" t="str">
        <f>VLOOKUP(T1251,mas!P:Q,2,FALSE)</f>
        <v>近畿高等看護専門学校</v>
      </c>
    </row>
    <row r="1252" spans="1:21">
      <c r="A1252" s="30">
        <f t="shared" si="161"/>
        <v>2024116</v>
      </c>
      <c r="B1252" s="30">
        <v>11</v>
      </c>
      <c r="C1252" s="30" t="s">
        <v>139</v>
      </c>
      <c r="D1252" s="30">
        <v>2024</v>
      </c>
      <c r="E1252" s="30">
        <v>6</v>
      </c>
      <c r="F1252" s="30" t="s">
        <v>165</v>
      </c>
      <c r="G1252" s="30">
        <v>9.5920000000000005</v>
      </c>
      <c r="H1252" s="30">
        <v>9.4160000000000004</v>
      </c>
      <c r="I1252" s="30">
        <v>9.2929999999999993</v>
      </c>
      <c r="J1252" s="30">
        <v>7.5250000000000004</v>
      </c>
      <c r="K1252" s="30">
        <v>7.1210000000000004</v>
      </c>
      <c r="L1252" s="30">
        <v>6.9610000000000003</v>
      </c>
      <c r="M1252" s="30">
        <v>7.88</v>
      </c>
      <c r="N1252" s="30">
        <v>9.9090000000000007</v>
      </c>
      <c r="O1252" s="30">
        <v>10.787000000000001</v>
      </c>
      <c r="P1252" s="30">
        <v>11.051</v>
      </c>
      <c r="Q1252" s="30">
        <v>11.888</v>
      </c>
      <c r="R1252" s="30">
        <v>9.99</v>
      </c>
      <c r="S1252" s="115">
        <f t="shared" si="157"/>
        <v>111.41300000000001</v>
      </c>
      <c r="T1252" s="71">
        <f>VLOOKUP(B1252,mas!B:D,3,FALSE)</f>
        <v>1</v>
      </c>
      <c r="U1252" s="30" t="str">
        <f>VLOOKUP(T1252,mas!P:Q,2,FALSE)</f>
        <v>中央病院</v>
      </c>
    </row>
    <row r="1253" spans="1:21">
      <c r="A1253" s="30">
        <f t="shared" si="161"/>
        <v>2024117</v>
      </c>
      <c r="B1253" s="30">
        <v>11</v>
      </c>
      <c r="C1253" s="30" t="s">
        <v>139</v>
      </c>
      <c r="D1253" s="30">
        <v>2024</v>
      </c>
      <c r="E1253" s="30">
        <v>7</v>
      </c>
      <c r="F1253" s="30" t="s">
        <v>164</v>
      </c>
      <c r="G1253" s="30">
        <v>315.38200000000001</v>
      </c>
      <c r="H1253" s="30">
        <v>330.11700000000002</v>
      </c>
      <c r="I1253" s="30">
        <v>363.45100000000002</v>
      </c>
      <c r="J1253" s="30">
        <v>493.17899999999997</v>
      </c>
      <c r="K1253" s="30">
        <v>501.88200000000001</v>
      </c>
      <c r="L1253" s="30">
        <v>442.80900000000003</v>
      </c>
      <c r="M1253" s="30">
        <v>344.83</v>
      </c>
      <c r="N1253" s="30">
        <v>334.697</v>
      </c>
      <c r="O1253" s="30">
        <v>453.29399999999998</v>
      </c>
      <c r="P1253" s="30">
        <v>482.51299999999998</v>
      </c>
      <c r="Q1253" s="30">
        <v>457.166</v>
      </c>
      <c r="R1253" s="30">
        <v>410.72300000000001</v>
      </c>
      <c r="S1253" s="115">
        <f t="shared" si="157"/>
        <v>4930.0429999999997</v>
      </c>
      <c r="T1253" s="71">
        <f>VLOOKUP(B1253,mas!B:D,3,FALSE)</f>
        <v>1</v>
      </c>
      <c r="U1253" s="30" t="str">
        <f>VLOOKUP(T1253,mas!P:Q,2,FALSE)</f>
        <v>中央病院</v>
      </c>
    </row>
    <row r="1254" spans="1:21">
      <c r="A1254" s="30">
        <f t="shared" si="161"/>
        <v>2024141</v>
      </c>
      <c r="B1254" s="30">
        <v>14</v>
      </c>
      <c r="C1254" s="30" t="s">
        <v>30</v>
      </c>
      <c r="D1254" s="30">
        <v>2024</v>
      </c>
      <c r="E1254" s="30">
        <v>1</v>
      </c>
      <c r="F1254" s="30" t="s">
        <v>166</v>
      </c>
      <c r="G1254" s="30">
        <v>3.5000000000000003E-2</v>
      </c>
      <c r="H1254" s="30">
        <v>8.5999999999999993E-2</v>
      </c>
      <c r="I1254" s="30">
        <v>7.0999999999999994E-2</v>
      </c>
      <c r="J1254" s="30">
        <v>0.105</v>
      </c>
      <c r="K1254" s="30">
        <v>0.106</v>
      </c>
      <c r="L1254" s="30">
        <v>0.123</v>
      </c>
      <c r="M1254" s="30">
        <v>8.7999999999999995E-2</v>
      </c>
      <c r="N1254" s="30">
        <v>5.2999999999999999E-2</v>
      </c>
      <c r="O1254" s="30">
        <v>5.2999999999999999E-2</v>
      </c>
      <c r="P1254" s="30">
        <v>6.6000000000000003E-2</v>
      </c>
      <c r="Q1254" s="30">
        <v>5.0999999999999997E-2</v>
      </c>
      <c r="R1254" s="30">
        <v>0.05</v>
      </c>
      <c r="S1254" s="115">
        <f t="shared" si="157"/>
        <v>0.88700000000000012</v>
      </c>
      <c r="T1254" s="71">
        <f>VLOOKUP(B1254,mas!B:D,3,FALSE)</f>
        <v>4</v>
      </c>
      <c r="U1254" s="30" t="str">
        <f>VLOOKUP(T1254,mas!P:Q,2,FALSE)</f>
        <v>春日診療所</v>
      </c>
    </row>
    <row r="1255" spans="1:21">
      <c r="A1255" s="30">
        <f t="shared" si="161"/>
        <v>2024146</v>
      </c>
      <c r="B1255" s="30">
        <v>14</v>
      </c>
      <c r="C1255" s="30" t="s">
        <v>30</v>
      </c>
      <c r="D1255" s="30">
        <v>2024</v>
      </c>
      <c r="E1255" s="30">
        <v>6</v>
      </c>
      <c r="F1255" s="30" t="s">
        <v>165</v>
      </c>
      <c r="G1255" s="30">
        <v>7.9000000000000001E-2</v>
      </c>
      <c r="H1255" s="30">
        <v>0.28100000000000003</v>
      </c>
      <c r="I1255" s="30">
        <v>1.0089999999999999</v>
      </c>
      <c r="J1255" s="30">
        <v>1.6339999999999999</v>
      </c>
      <c r="K1255" s="30">
        <v>1.3360000000000001</v>
      </c>
      <c r="L1255" s="30">
        <v>0.878</v>
      </c>
      <c r="M1255" s="30">
        <v>0.25600000000000001</v>
      </c>
      <c r="N1255" s="30">
        <v>0.77400000000000002</v>
      </c>
      <c r="O1255" s="30">
        <v>1.357</v>
      </c>
      <c r="P1255" s="30">
        <v>1.36</v>
      </c>
      <c r="Q1255" s="30">
        <v>1.1779999999999999</v>
      </c>
      <c r="R1255" s="30">
        <v>0.59499999999999997</v>
      </c>
      <c r="S1255" s="115">
        <f t="shared" si="157"/>
        <v>10.737</v>
      </c>
      <c r="T1255" s="71">
        <f>VLOOKUP(B1255,mas!B:D,3,FALSE)</f>
        <v>4</v>
      </c>
      <c r="U1255" s="30" t="str">
        <f>VLOOKUP(T1255,mas!P:Q,2,FALSE)</f>
        <v>春日診療所</v>
      </c>
    </row>
    <row r="1256" spans="1:21">
      <c r="A1256" s="30">
        <f t="shared" si="161"/>
        <v>2024147</v>
      </c>
      <c r="B1256" s="30">
        <v>14</v>
      </c>
      <c r="C1256" s="30" t="s">
        <v>30</v>
      </c>
      <c r="D1256" s="30">
        <v>2024</v>
      </c>
      <c r="E1256" s="30">
        <v>7</v>
      </c>
      <c r="F1256" s="30" t="s">
        <v>164</v>
      </c>
      <c r="G1256" s="30">
        <v>0.34799999999999998</v>
      </c>
      <c r="H1256" s="30">
        <v>0.371</v>
      </c>
      <c r="I1256" s="30">
        <v>0.38600000000000001</v>
      </c>
      <c r="J1256" s="30">
        <v>0.40100000000000002</v>
      </c>
      <c r="K1256" s="30">
        <v>0.40600000000000003</v>
      </c>
      <c r="L1256" s="30">
        <v>0.379</v>
      </c>
      <c r="M1256" s="30">
        <v>0.36599999999999999</v>
      </c>
      <c r="N1256" s="30">
        <v>0.377</v>
      </c>
      <c r="O1256" s="30">
        <v>0.40200000000000002</v>
      </c>
      <c r="P1256" s="30">
        <v>0.45</v>
      </c>
      <c r="Q1256" s="30">
        <v>0.40400000000000003</v>
      </c>
      <c r="R1256" s="30">
        <v>0.40500000000000003</v>
      </c>
      <c r="S1256" s="115">
        <f t="shared" si="157"/>
        <v>4.6950000000000003</v>
      </c>
      <c r="T1256" s="71">
        <f>VLOOKUP(B1256,mas!B:D,3,FALSE)</f>
        <v>4</v>
      </c>
      <c r="U1256" s="30" t="str">
        <f>VLOOKUP(T1256,mas!P:Q,2,FALSE)</f>
        <v>春日診療所</v>
      </c>
    </row>
    <row r="1257" spans="1:21">
      <c r="A1257" s="30">
        <f t="shared" si="161"/>
        <v>2024181</v>
      </c>
      <c r="B1257" s="30">
        <v>18</v>
      </c>
      <c r="C1257" s="30" t="s">
        <v>141</v>
      </c>
      <c r="D1257" s="30">
        <v>2024</v>
      </c>
      <c r="E1257" s="30">
        <v>1</v>
      </c>
      <c r="F1257" s="30" t="s">
        <v>166</v>
      </c>
      <c r="G1257" s="30">
        <v>0.27100000000000002</v>
      </c>
      <c r="H1257" s="30">
        <v>0.33500000000000002</v>
      </c>
      <c r="I1257" s="30">
        <v>0.38900000000000001</v>
      </c>
      <c r="J1257" s="30">
        <v>0.53700000000000003</v>
      </c>
      <c r="K1257" s="30">
        <v>0.47199999999999998</v>
      </c>
      <c r="L1257" s="30">
        <v>0.46300000000000002</v>
      </c>
      <c r="M1257" s="30">
        <v>0.38100000000000001</v>
      </c>
      <c r="N1257" s="30">
        <v>0.27400000000000002</v>
      </c>
      <c r="O1257" s="30">
        <v>0.315</v>
      </c>
      <c r="P1257" s="30">
        <v>0.26700000000000002</v>
      </c>
      <c r="Q1257" s="30">
        <v>0.28199999999999997</v>
      </c>
      <c r="R1257" s="30">
        <v>0.30399999999999999</v>
      </c>
      <c r="S1257" s="115">
        <f t="shared" si="157"/>
        <v>4.29</v>
      </c>
      <c r="T1257" s="71">
        <f>VLOOKUP(B1257,mas!B:D,3,FALSE)</f>
        <v>2</v>
      </c>
      <c r="U1257" s="30" t="str">
        <f>VLOOKUP(T1257,mas!P:Q,2,FALSE)</f>
        <v>太子道診療所</v>
      </c>
    </row>
    <row r="1258" spans="1:21">
      <c r="A1258" s="30">
        <f t="shared" si="161"/>
        <v>2024183</v>
      </c>
      <c r="B1258" s="30">
        <v>18</v>
      </c>
      <c r="C1258" s="30" t="s">
        <v>141</v>
      </c>
      <c r="D1258" s="30">
        <v>2024</v>
      </c>
      <c r="E1258" s="30">
        <v>3</v>
      </c>
      <c r="F1258" s="30" t="s">
        <v>140</v>
      </c>
      <c r="G1258" s="30">
        <v>0.247</v>
      </c>
      <c r="H1258" s="30">
        <v>0.26800000000000002</v>
      </c>
      <c r="I1258" s="30">
        <v>0.33300000000000002</v>
      </c>
      <c r="J1258" s="30">
        <v>0.32800000000000001</v>
      </c>
      <c r="K1258" s="30">
        <v>0.33400000000000002</v>
      </c>
      <c r="L1258" s="30">
        <v>0.30099999999999999</v>
      </c>
      <c r="M1258" s="30">
        <v>0.30099999999999999</v>
      </c>
      <c r="N1258" s="30">
        <v>0.223</v>
      </c>
      <c r="O1258" s="30">
        <v>0.23300000000000001</v>
      </c>
      <c r="P1258" s="30">
        <v>0.21199999999999999</v>
      </c>
      <c r="Q1258" s="30">
        <v>0.215</v>
      </c>
      <c r="R1258" s="30">
        <v>0.25700000000000001</v>
      </c>
      <c r="S1258" s="115">
        <f t="shared" si="157"/>
        <v>3.2520000000000002</v>
      </c>
      <c r="T1258" s="71">
        <f>VLOOKUP(B1258,mas!B:D,3,FALSE)</f>
        <v>2</v>
      </c>
      <c r="U1258" s="30" t="str">
        <f>VLOOKUP(T1258,mas!P:Q,2,FALSE)</f>
        <v>太子道診療所</v>
      </c>
    </row>
    <row r="1259" spans="1:21">
      <c r="A1259" s="30">
        <f t="shared" si="161"/>
        <v>2024186</v>
      </c>
      <c r="B1259" s="30">
        <v>18</v>
      </c>
      <c r="C1259" s="30" t="s">
        <v>141</v>
      </c>
      <c r="D1259" s="30">
        <v>2024</v>
      </c>
      <c r="E1259" s="30">
        <v>6</v>
      </c>
      <c r="F1259" s="30" t="s">
        <v>165</v>
      </c>
      <c r="G1259" s="30">
        <v>1.3680000000000001</v>
      </c>
      <c r="H1259" s="30">
        <v>0.75800000000000001</v>
      </c>
      <c r="I1259" s="30">
        <v>3.2010000000000001</v>
      </c>
      <c r="J1259" s="30">
        <v>5.3280000000000003</v>
      </c>
      <c r="K1259" s="30">
        <v>7.5590000000000002</v>
      </c>
      <c r="L1259" s="30">
        <v>6.9</v>
      </c>
      <c r="M1259" s="30">
        <v>3.7519999999999998</v>
      </c>
      <c r="N1259" s="30">
        <v>1.8320000000000001</v>
      </c>
      <c r="O1259" s="30">
        <v>4.3890000000000002</v>
      </c>
      <c r="P1259" s="30">
        <v>4.3890000000000002</v>
      </c>
      <c r="Q1259" s="30">
        <v>6.2569999999999997</v>
      </c>
      <c r="R1259" s="30">
        <v>4.3780000000000001</v>
      </c>
      <c r="S1259" s="115">
        <f t="shared" si="157"/>
        <v>50.111000000000004</v>
      </c>
      <c r="T1259" s="71">
        <f>VLOOKUP(B1259,mas!B:D,3,FALSE)</f>
        <v>2</v>
      </c>
      <c r="U1259" s="30" t="str">
        <f>VLOOKUP(T1259,mas!P:Q,2,FALSE)</f>
        <v>太子道診療所</v>
      </c>
    </row>
    <row r="1260" spans="1:21">
      <c r="A1260" s="30">
        <f t="shared" si="161"/>
        <v>2024187</v>
      </c>
      <c r="B1260" s="30">
        <v>18</v>
      </c>
      <c r="C1260" s="30" t="s">
        <v>141</v>
      </c>
      <c r="D1260" s="30">
        <v>2024</v>
      </c>
      <c r="E1260" s="30">
        <v>7</v>
      </c>
      <c r="F1260" s="30" t="s">
        <v>164</v>
      </c>
      <c r="G1260" s="30">
        <v>20.204999999999998</v>
      </c>
      <c r="H1260" s="30">
        <v>16.513999999999999</v>
      </c>
      <c r="I1260" s="30">
        <v>19.268999999999998</v>
      </c>
      <c r="J1260" s="30">
        <v>23.061</v>
      </c>
      <c r="K1260" s="30">
        <v>24.529</v>
      </c>
      <c r="L1260" s="30">
        <v>23.170999999999999</v>
      </c>
      <c r="M1260" s="30">
        <v>21.603000000000002</v>
      </c>
      <c r="N1260" s="30">
        <v>18.72</v>
      </c>
      <c r="O1260" s="30">
        <v>19.920999999999999</v>
      </c>
      <c r="P1260" s="30">
        <v>21.274999999999999</v>
      </c>
      <c r="Q1260" s="30">
        <v>22.827999999999999</v>
      </c>
      <c r="R1260" s="30">
        <v>20.338000000000001</v>
      </c>
      <c r="S1260" s="115">
        <f t="shared" si="157"/>
        <v>251.434</v>
      </c>
      <c r="T1260" s="71">
        <f>VLOOKUP(B1260,mas!B:D,3,FALSE)</f>
        <v>2</v>
      </c>
      <c r="U1260" s="30" t="str">
        <f>VLOOKUP(T1260,mas!P:Q,2,FALSE)</f>
        <v>太子道診療所</v>
      </c>
    </row>
    <row r="1261" spans="1:21">
      <c r="A1261" s="30">
        <f t="shared" si="161"/>
        <v>2024196</v>
      </c>
      <c r="B1261" s="30">
        <v>19</v>
      </c>
      <c r="C1261" s="30" t="s">
        <v>29</v>
      </c>
      <c r="D1261" s="30">
        <v>2024</v>
      </c>
      <c r="E1261" s="30">
        <v>6</v>
      </c>
      <c r="F1261" s="30" t="s">
        <v>165</v>
      </c>
      <c r="G1261" s="30">
        <v>0</v>
      </c>
      <c r="H1261" s="30">
        <v>0</v>
      </c>
      <c r="I1261" s="30">
        <v>0</v>
      </c>
      <c r="J1261" s="30">
        <v>0</v>
      </c>
      <c r="K1261" s="30">
        <v>0</v>
      </c>
      <c r="L1261" s="30">
        <v>0</v>
      </c>
      <c r="M1261" s="30">
        <v>0</v>
      </c>
      <c r="N1261" s="30">
        <v>0</v>
      </c>
      <c r="O1261" s="30">
        <v>0</v>
      </c>
      <c r="P1261" s="30">
        <v>0</v>
      </c>
      <c r="Q1261" s="30">
        <v>0</v>
      </c>
      <c r="R1261" s="30">
        <v>0</v>
      </c>
      <c r="S1261" s="115">
        <f t="shared" si="157"/>
        <v>0</v>
      </c>
      <c r="T1261" s="71">
        <f>VLOOKUP(B1261,mas!B:D,3,FALSE)</f>
        <v>3</v>
      </c>
      <c r="U1261" s="30" t="str">
        <f>VLOOKUP(T1261,mas!P:Q,2,FALSE)</f>
        <v>かどの三条こども診療所</v>
      </c>
    </row>
    <row r="1262" spans="1:21">
      <c r="A1262" s="30">
        <f t="shared" si="161"/>
        <v>2024197</v>
      </c>
      <c r="B1262" s="30">
        <v>19</v>
      </c>
      <c r="C1262" s="30" t="s">
        <v>29</v>
      </c>
      <c r="D1262" s="30">
        <v>2024</v>
      </c>
      <c r="E1262" s="30">
        <v>7</v>
      </c>
      <c r="F1262" s="30" t="s">
        <v>164</v>
      </c>
      <c r="G1262" s="30">
        <v>2.7919999999999998</v>
      </c>
      <c r="H1262" s="30">
        <v>4.6379999999999999</v>
      </c>
      <c r="I1262" s="30">
        <v>1.6679999999999999</v>
      </c>
      <c r="J1262" s="30">
        <v>2.3769999999999998</v>
      </c>
      <c r="K1262" s="30">
        <v>3.91</v>
      </c>
      <c r="L1262" s="30">
        <v>3.306</v>
      </c>
      <c r="M1262" s="30">
        <v>5.109</v>
      </c>
      <c r="N1262" s="30">
        <v>1.7969999999999999</v>
      </c>
      <c r="O1262" s="30">
        <v>1.829</v>
      </c>
      <c r="P1262" s="30">
        <v>3.3050000000000002</v>
      </c>
      <c r="Q1262" s="30">
        <v>3.0539999999999998</v>
      </c>
      <c r="R1262" s="30">
        <v>3.33</v>
      </c>
      <c r="S1262" s="115">
        <f t="shared" si="157"/>
        <v>37.114999999999995</v>
      </c>
      <c r="T1262" s="71">
        <f>VLOOKUP(B1262,mas!B:D,3,FALSE)</f>
        <v>3</v>
      </c>
      <c r="U1262" s="30" t="str">
        <f>VLOOKUP(T1262,mas!P:Q,2,FALSE)</f>
        <v>かどの三条こども診療所</v>
      </c>
    </row>
    <row r="1263" spans="1:21">
      <c r="A1263" s="30">
        <f t="shared" si="161"/>
        <v>2024201</v>
      </c>
      <c r="B1263" s="30">
        <v>20</v>
      </c>
      <c r="C1263" s="30" t="s">
        <v>142</v>
      </c>
      <c r="D1263" s="30">
        <v>2024</v>
      </c>
      <c r="E1263" s="30">
        <v>1</v>
      </c>
      <c r="F1263" s="30" t="s">
        <v>166</v>
      </c>
      <c r="G1263" s="30">
        <v>6.8000000000000005E-2</v>
      </c>
      <c r="H1263" s="30">
        <v>6.7000000000000004E-2</v>
      </c>
      <c r="I1263" s="30">
        <v>4.9000000000000002E-2</v>
      </c>
      <c r="J1263" s="30">
        <v>4.4999999999999998E-2</v>
      </c>
      <c r="K1263" s="30">
        <v>5.1999999999999998E-2</v>
      </c>
      <c r="L1263" s="30">
        <v>5.3999999999999999E-2</v>
      </c>
      <c r="M1263" s="30">
        <v>5.8999999999999997E-2</v>
      </c>
      <c r="N1263" s="30">
        <v>4.3999999999999997E-2</v>
      </c>
      <c r="O1263" s="30">
        <v>6.4000000000000001E-2</v>
      </c>
      <c r="P1263" s="30">
        <v>5.3999999999999999E-2</v>
      </c>
      <c r="Q1263" s="30">
        <v>6.3E-2</v>
      </c>
      <c r="R1263" s="30">
        <v>4.8000000000000001E-2</v>
      </c>
      <c r="S1263" s="115">
        <f t="shared" si="157"/>
        <v>0.66700000000000004</v>
      </c>
      <c r="T1263" s="71">
        <f>VLOOKUP(B1263,mas!B:D,3,FALSE)</f>
        <v>10</v>
      </c>
      <c r="U1263" s="30" t="str">
        <f>VLOOKUP(T1263,mas!P:Q,2,FALSE)</f>
        <v>総合ケアＳＴ太秦安井</v>
      </c>
    </row>
    <row r="1264" spans="1:21">
      <c r="A1264" s="30">
        <f t="shared" si="161"/>
        <v>2024206</v>
      </c>
      <c r="B1264" s="30">
        <v>20</v>
      </c>
      <c r="C1264" s="30" t="s">
        <v>142</v>
      </c>
      <c r="D1264" s="30">
        <v>2024</v>
      </c>
      <c r="E1264" s="30">
        <v>6</v>
      </c>
      <c r="F1264" s="30" t="s">
        <v>165</v>
      </c>
      <c r="G1264" s="30">
        <v>6.0000000000000001E-3</v>
      </c>
      <c r="H1264" s="30">
        <v>4.0000000000000001E-3</v>
      </c>
      <c r="I1264" s="30">
        <v>2E-3</v>
      </c>
      <c r="J1264" s="30">
        <v>0</v>
      </c>
      <c r="K1264" s="30">
        <v>0</v>
      </c>
      <c r="L1264" s="30">
        <v>0</v>
      </c>
      <c r="M1264" s="30">
        <v>0</v>
      </c>
      <c r="N1264" s="30">
        <v>1E-3</v>
      </c>
      <c r="O1264" s="30">
        <v>4.0000000000000001E-3</v>
      </c>
      <c r="P1264" s="30">
        <v>7.0000000000000001E-3</v>
      </c>
      <c r="Q1264" s="30">
        <v>7.0000000000000001E-3</v>
      </c>
      <c r="R1264" s="30">
        <v>8.0000000000000002E-3</v>
      </c>
      <c r="S1264" s="115">
        <f t="shared" si="157"/>
        <v>3.9E-2</v>
      </c>
      <c r="T1264" s="71">
        <f>VLOOKUP(B1264,mas!B:D,3,FALSE)</f>
        <v>10</v>
      </c>
      <c r="U1264" s="30" t="str">
        <f>VLOOKUP(T1264,mas!P:Q,2,FALSE)</f>
        <v>総合ケアＳＴ太秦安井</v>
      </c>
    </row>
    <row r="1265" spans="1:21">
      <c r="A1265" s="30">
        <f t="shared" si="161"/>
        <v>2024207</v>
      </c>
      <c r="B1265" s="30">
        <v>20</v>
      </c>
      <c r="C1265" s="30" t="s">
        <v>142</v>
      </c>
      <c r="D1265" s="30">
        <v>2024</v>
      </c>
      <c r="E1265" s="30">
        <v>7</v>
      </c>
      <c r="F1265" s="30" t="s">
        <v>164</v>
      </c>
      <c r="G1265" s="30">
        <v>2.1749999999999998</v>
      </c>
      <c r="H1265" s="30">
        <v>1.254</v>
      </c>
      <c r="I1265" s="30">
        <v>1.304</v>
      </c>
      <c r="J1265" s="30">
        <v>1.6080000000000001</v>
      </c>
      <c r="K1265" s="30">
        <v>2.5499999999999998</v>
      </c>
      <c r="L1265" s="30">
        <v>2.363</v>
      </c>
      <c r="M1265" s="30">
        <v>2.0920000000000001</v>
      </c>
      <c r="N1265" s="30">
        <v>1.367</v>
      </c>
      <c r="O1265" s="30">
        <v>1.5349999999999999</v>
      </c>
      <c r="P1265" s="30">
        <v>2.6890000000000001</v>
      </c>
      <c r="Q1265" s="30">
        <v>3.2189999999999999</v>
      </c>
      <c r="R1265" s="30">
        <v>2.9550000000000001</v>
      </c>
      <c r="S1265" s="115">
        <f t="shared" si="157"/>
        <v>25.110999999999997</v>
      </c>
      <c r="T1265" s="71">
        <f>VLOOKUP(B1265,mas!B:D,3,FALSE)</f>
        <v>10</v>
      </c>
      <c r="U1265" s="30" t="str">
        <f>VLOOKUP(T1265,mas!P:Q,2,FALSE)</f>
        <v>総合ケアＳＴ太秦安井</v>
      </c>
    </row>
    <row r="1266" spans="1:21">
      <c r="A1266" s="30">
        <f t="shared" si="161"/>
        <v>2024281</v>
      </c>
      <c r="B1266" s="30">
        <v>28</v>
      </c>
      <c r="C1266" s="30" t="s">
        <v>143</v>
      </c>
      <c r="D1266" s="30">
        <v>2024</v>
      </c>
      <c r="E1266" s="30">
        <v>1</v>
      </c>
      <c r="F1266" s="30" t="s">
        <v>166</v>
      </c>
      <c r="G1266" s="30">
        <v>2.5000000000000001E-2</v>
      </c>
      <c r="H1266" s="30">
        <v>2.4E-2</v>
      </c>
      <c r="I1266" s="30">
        <v>1.7000000000000001E-2</v>
      </c>
      <c r="J1266" s="30">
        <v>1.4E-2</v>
      </c>
      <c r="K1266" s="30">
        <v>1.7000000000000001E-2</v>
      </c>
      <c r="L1266" s="30">
        <v>1.0999999999999999E-2</v>
      </c>
      <c r="M1266" s="30">
        <v>1.7999999999999999E-2</v>
      </c>
      <c r="N1266" s="30">
        <v>2.1999999999999999E-2</v>
      </c>
      <c r="O1266" s="30">
        <v>1.7000000000000001E-2</v>
      </c>
      <c r="P1266" s="30">
        <v>1.7000000000000001E-2</v>
      </c>
      <c r="Q1266" s="30">
        <v>1.4999999999999999E-2</v>
      </c>
      <c r="R1266" s="30">
        <v>1.4E-2</v>
      </c>
      <c r="S1266" s="115">
        <f t="shared" si="157"/>
        <v>0.21100000000000002</v>
      </c>
      <c r="T1266" s="71">
        <f>VLOOKUP(B1266,mas!B:D,3,FALSE)</f>
        <v>10</v>
      </c>
      <c r="U1266" s="30" t="str">
        <f>VLOOKUP(T1266,mas!P:Q,2,FALSE)</f>
        <v>総合ケアＳＴ太秦安井</v>
      </c>
    </row>
    <row r="1267" spans="1:21">
      <c r="A1267" s="30">
        <f t="shared" si="161"/>
        <v>2024286</v>
      </c>
      <c r="B1267" s="30">
        <v>28</v>
      </c>
      <c r="C1267" s="30" t="s">
        <v>143</v>
      </c>
      <c r="D1267" s="30">
        <v>2024</v>
      </c>
      <c r="E1267" s="30">
        <v>6</v>
      </c>
      <c r="F1267" s="30" t="s">
        <v>165</v>
      </c>
      <c r="G1267" s="30">
        <v>2E-3</v>
      </c>
      <c r="R1267" s="30">
        <v>3.0000000000000001E-3</v>
      </c>
      <c r="S1267" s="115">
        <f t="shared" si="157"/>
        <v>5.0000000000000001E-3</v>
      </c>
      <c r="T1267" s="71">
        <f>VLOOKUP(B1267,mas!B:D,3,FALSE)</f>
        <v>10</v>
      </c>
      <c r="U1267" s="30" t="str">
        <f>VLOOKUP(T1267,mas!P:Q,2,FALSE)</f>
        <v>総合ケアＳＴ太秦安井</v>
      </c>
    </row>
    <row r="1268" spans="1:21">
      <c r="A1268" s="30">
        <f t="shared" si="161"/>
        <v>2024287</v>
      </c>
      <c r="B1268" s="30">
        <v>28</v>
      </c>
      <c r="C1268" s="30" t="s">
        <v>143</v>
      </c>
      <c r="D1268" s="30">
        <v>2024</v>
      </c>
      <c r="E1268" s="30">
        <v>7</v>
      </c>
      <c r="F1268" s="30" t="s">
        <v>164</v>
      </c>
      <c r="G1268" s="30">
        <v>0.76800000000000002</v>
      </c>
      <c r="H1268" s="30">
        <v>0.249</v>
      </c>
      <c r="I1268" s="30">
        <v>0.24099999999999999</v>
      </c>
      <c r="J1268" s="30">
        <v>0.38</v>
      </c>
      <c r="K1268" s="30">
        <v>0.72699999999999998</v>
      </c>
      <c r="L1268" s="30">
        <v>0.65200000000000002</v>
      </c>
      <c r="M1268" s="30">
        <v>0.44800000000000001</v>
      </c>
      <c r="N1268" s="30">
        <v>0.22600000000000001</v>
      </c>
      <c r="O1268" s="30">
        <v>0.24099999999999999</v>
      </c>
      <c r="P1268" s="30">
        <v>0.442</v>
      </c>
      <c r="Q1268" s="30">
        <v>0.66500000000000004</v>
      </c>
      <c r="R1268" s="30">
        <v>0.59799999999999998</v>
      </c>
      <c r="S1268" s="115">
        <f t="shared" si="157"/>
        <v>5.6369999999999996</v>
      </c>
      <c r="T1268" s="71">
        <f>VLOOKUP(B1268,mas!B:D,3,FALSE)</f>
        <v>10</v>
      </c>
      <c r="U1268" s="30" t="str">
        <f>VLOOKUP(T1268,mas!P:Q,2,FALSE)</f>
        <v>総合ケアＳＴ太秦安井</v>
      </c>
    </row>
    <row r="1269" spans="1:21">
      <c r="A1269" s="30">
        <f t="shared" si="161"/>
        <v>2024361</v>
      </c>
      <c r="B1269" s="30">
        <v>36</v>
      </c>
      <c r="C1269" s="30" t="s">
        <v>144</v>
      </c>
      <c r="D1269" s="30">
        <v>2024</v>
      </c>
      <c r="E1269" s="30">
        <v>1</v>
      </c>
      <c r="F1269" s="30" t="s">
        <v>166</v>
      </c>
      <c r="G1269" s="30">
        <v>8.2100000000000006E-2</v>
      </c>
      <c r="H1269" s="30">
        <v>8.0399999999999999E-2</v>
      </c>
      <c r="I1269" s="30">
        <v>0.104</v>
      </c>
      <c r="J1269" s="30">
        <v>0.11</v>
      </c>
      <c r="K1269" s="30">
        <v>0.10730000000000001</v>
      </c>
      <c r="L1269" s="30">
        <v>0.1109</v>
      </c>
      <c r="M1269" s="30">
        <v>7.5899999999999995E-2</v>
      </c>
      <c r="N1269" s="30">
        <v>6.2799999999999995E-2</v>
      </c>
      <c r="O1269" s="30">
        <v>8.3799999999999999E-2</v>
      </c>
      <c r="P1269" s="30">
        <v>6.88E-2</v>
      </c>
      <c r="Q1269" s="30">
        <v>8.5900000000000004E-2</v>
      </c>
      <c r="R1269" s="30">
        <v>8.8400000000000006E-2</v>
      </c>
      <c r="S1269" s="115">
        <f t="shared" si="157"/>
        <v>1.0602999999999998</v>
      </c>
      <c r="T1269" s="71">
        <f>VLOOKUP(B1269,mas!B:D,3,FALSE)</f>
        <v>8</v>
      </c>
      <c r="U1269" s="30" t="str">
        <f>VLOOKUP(T1269,mas!P:Q,2,FALSE)</f>
        <v>上京南館</v>
      </c>
    </row>
    <row r="1270" spans="1:21">
      <c r="A1270" s="30">
        <f t="shared" si="161"/>
        <v>2024341</v>
      </c>
      <c r="B1270" s="30">
        <v>34</v>
      </c>
      <c r="C1270" s="30" t="s">
        <v>16</v>
      </c>
      <c r="D1270" s="30">
        <v>2024</v>
      </c>
      <c r="E1270" s="30">
        <v>1</v>
      </c>
      <c r="F1270" s="30" t="s">
        <v>166</v>
      </c>
      <c r="G1270" s="30">
        <v>6.0999999999999999E-2</v>
      </c>
      <c r="H1270" s="30">
        <v>6.4000000000000001E-2</v>
      </c>
      <c r="I1270" s="30">
        <v>9.1999999999999998E-2</v>
      </c>
      <c r="J1270" s="30">
        <v>0.11600000000000001</v>
      </c>
      <c r="K1270" s="30">
        <v>0.14499999999999999</v>
      </c>
      <c r="L1270" s="30">
        <v>0.14000000000000001</v>
      </c>
      <c r="M1270" s="30">
        <v>8.6999999999999994E-2</v>
      </c>
      <c r="N1270" s="30">
        <v>0.10299999999999999</v>
      </c>
      <c r="O1270" s="30">
        <v>9.0999999999999998E-2</v>
      </c>
      <c r="P1270" s="30">
        <v>7.8E-2</v>
      </c>
      <c r="Q1270" s="30">
        <v>7.6999999999999999E-2</v>
      </c>
      <c r="R1270" s="30">
        <v>0.105</v>
      </c>
      <c r="S1270" s="115">
        <f t="shared" si="157"/>
        <v>1.1589999999999998</v>
      </c>
      <c r="T1270" s="71">
        <f>VLOOKUP(B1270,mas!B:D,3,FALSE)</f>
        <v>9</v>
      </c>
      <c r="U1270" s="30" t="str">
        <f>VLOOKUP(T1270,mas!P:Q,2,FALSE)</f>
        <v>仁和診療所</v>
      </c>
    </row>
    <row r="1271" spans="1:21">
      <c r="A1271" s="30">
        <f t="shared" si="161"/>
        <v>2024342</v>
      </c>
      <c r="B1271" s="30">
        <v>34</v>
      </c>
      <c r="C1271" s="30" t="s">
        <v>16</v>
      </c>
      <c r="D1271" s="30">
        <v>2024</v>
      </c>
      <c r="E1271" s="30">
        <v>2</v>
      </c>
      <c r="F1271" s="30" t="s">
        <v>167</v>
      </c>
      <c r="N1271" s="30">
        <v>0.14599999999999999</v>
      </c>
      <c r="O1271" s="30">
        <v>0.25</v>
      </c>
      <c r="P1271" s="30">
        <v>0.49</v>
      </c>
      <c r="Q1271" s="30">
        <v>4.7500000000000001E-2</v>
      </c>
      <c r="R1271" s="30">
        <v>0.32800000000000001</v>
      </c>
      <c r="S1271" s="115">
        <f t="shared" si="157"/>
        <v>1.2615000000000001</v>
      </c>
      <c r="T1271" s="71">
        <f>VLOOKUP(B1271,mas!B:D,3,FALSE)</f>
        <v>9</v>
      </c>
      <c r="U1271" s="30" t="str">
        <f>VLOOKUP(T1271,mas!P:Q,2,FALSE)</f>
        <v>仁和診療所</v>
      </c>
    </row>
    <row r="1272" spans="1:21">
      <c r="A1272" s="30">
        <f t="shared" si="161"/>
        <v>2024346</v>
      </c>
      <c r="B1272" s="30">
        <v>34</v>
      </c>
      <c r="C1272" s="30" t="s">
        <v>16</v>
      </c>
      <c r="D1272" s="30">
        <v>2024</v>
      </c>
      <c r="E1272" s="30">
        <v>6</v>
      </c>
      <c r="F1272" s="30" t="s">
        <v>165</v>
      </c>
      <c r="G1272" s="30">
        <v>4.2000000000000003E-2</v>
      </c>
      <c r="H1272" s="30">
        <v>1.6E-2</v>
      </c>
      <c r="I1272" s="30">
        <v>0.01</v>
      </c>
      <c r="J1272" s="30">
        <v>7.0000000000000001E-3</v>
      </c>
      <c r="K1272" s="30">
        <v>5.0000000000000001E-3</v>
      </c>
      <c r="L1272" s="30">
        <v>4.0000000000000001E-3</v>
      </c>
      <c r="M1272" s="30">
        <v>6.0000000000000001E-3</v>
      </c>
      <c r="N1272" s="30">
        <v>1.2E-2</v>
      </c>
      <c r="O1272" s="30">
        <v>0.05</v>
      </c>
      <c r="P1272" s="30">
        <v>8.8999999999999996E-2</v>
      </c>
      <c r="Q1272" s="30">
        <v>8.1000000000000003E-2</v>
      </c>
      <c r="R1272" s="30">
        <v>8.1000000000000003E-2</v>
      </c>
      <c r="S1272" s="115">
        <f t="shared" si="157"/>
        <v>0.40300000000000002</v>
      </c>
      <c r="T1272" s="71">
        <f>VLOOKUP(B1272,mas!B:D,3,FALSE)</f>
        <v>9</v>
      </c>
      <c r="U1272" s="30" t="str">
        <f>VLOOKUP(T1272,mas!P:Q,2,FALSE)</f>
        <v>仁和診療所</v>
      </c>
    </row>
    <row r="1273" spans="1:21">
      <c r="A1273" s="30">
        <f t="shared" si="161"/>
        <v>2024347</v>
      </c>
      <c r="B1273" s="30">
        <v>34</v>
      </c>
      <c r="C1273" s="30" t="s">
        <v>16</v>
      </c>
      <c r="D1273" s="30">
        <v>2024</v>
      </c>
      <c r="E1273" s="30">
        <v>7</v>
      </c>
      <c r="F1273" s="30" t="s">
        <v>164</v>
      </c>
      <c r="G1273" s="30">
        <v>6.88</v>
      </c>
      <c r="H1273" s="30">
        <v>4.9080000000000004</v>
      </c>
      <c r="I1273" s="30">
        <v>5.6459999999999999</v>
      </c>
      <c r="J1273" s="30">
        <v>6.9039999999999999</v>
      </c>
      <c r="K1273" s="30">
        <v>10.048</v>
      </c>
      <c r="L1273" s="30">
        <v>8.7840000000000007</v>
      </c>
      <c r="M1273" s="30">
        <v>6.65</v>
      </c>
      <c r="N1273" s="30">
        <v>5.4459999999999997</v>
      </c>
      <c r="O1273" s="30">
        <v>7.8419999999999996</v>
      </c>
      <c r="P1273" s="30">
        <v>9.0809999999999995</v>
      </c>
      <c r="Q1273" s="30">
        <v>9.9730000000000008</v>
      </c>
      <c r="R1273" s="30">
        <v>7.8620000000000001</v>
      </c>
      <c r="S1273" s="115">
        <f t="shared" si="157"/>
        <v>90.023999999999987</v>
      </c>
      <c r="T1273" s="71">
        <f>VLOOKUP(B1273,mas!B:D,3,FALSE)</f>
        <v>9</v>
      </c>
      <c r="U1273" s="30" t="str">
        <f>VLOOKUP(T1273,mas!P:Q,2,FALSE)</f>
        <v>仁和診療所</v>
      </c>
    </row>
    <row r="1274" spans="1:21">
      <c r="A1274" s="30">
        <f t="shared" si="161"/>
        <v>2024411</v>
      </c>
      <c r="B1274" s="30">
        <v>41</v>
      </c>
      <c r="C1274" s="30" t="s">
        <v>145</v>
      </c>
      <c r="D1274" s="30">
        <v>2024</v>
      </c>
      <c r="E1274" s="30">
        <v>1</v>
      </c>
      <c r="F1274" s="30" t="s">
        <v>166</v>
      </c>
      <c r="G1274" s="30">
        <v>0.308</v>
      </c>
      <c r="H1274" s="30">
        <v>0.34499999999999997</v>
      </c>
      <c r="I1274" s="30">
        <v>0.38400000000000001</v>
      </c>
      <c r="J1274" s="30">
        <v>0.376</v>
      </c>
      <c r="K1274" s="30">
        <v>0.35899999999999999</v>
      </c>
      <c r="L1274" s="30">
        <v>0.34699999999999998</v>
      </c>
      <c r="M1274" s="30">
        <v>0.314</v>
      </c>
      <c r="N1274" s="30">
        <v>0.27600000000000002</v>
      </c>
      <c r="O1274" s="30">
        <v>0.27600000000000002</v>
      </c>
      <c r="P1274" s="30">
        <v>0.307</v>
      </c>
      <c r="Q1274" s="30">
        <v>0.253</v>
      </c>
      <c r="R1274" s="30">
        <v>0.34200000000000003</v>
      </c>
      <c r="S1274" s="115">
        <f t="shared" si="157"/>
        <v>3.8869999999999996</v>
      </c>
      <c r="T1274" s="71">
        <f>VLOOKUP(B1274,mas!B:D,3,FALSE)</f>
        <v>8</v>
      </c>
      <c r="U1274" s="30" t="str">
        <f>VLOOKUP(T1274,mas!P:Q,2,FALSE)</f>
        <v>上京南館</v>
      </c>
    </row>
    <row r="1275" spans="1:21">
      <c r="A1275" s="30">
        <f t="shared" si="161"/>
        <v>2024416</v>
      </c>
      <c r="B1275" s="30">
        <v>41</v>
      </c>
      <c r="C1275" s="30" t="s">
        <v>145</v>
      </c>
      <c r="D1275" s="30">
        <v>2024</v>
      </c>
      <c r="E1275" s="30">
        <v>6</v>
      </c>
      <c r="F1275" s="30" t="s">
        <v>165</v>
      </c>
      <c r="G1275" s="30">
        <v>0.82</v>
      </c>
      <c r="H1275" s="30">
        <v>0.73299999999999998</v>
      </c>
      <c r="I1275" s="30">
        <v>0.621</v>
      </c>
      <c r="J1275" s="30">
        <v>0.45600000000000002</v>
      </c>
      <c r="K1275" s="30">
        <v>0.41499999999999998</v>
      </c>
      <c r="L1275" s="30">
        <v>0.26100000000000001</v>
      </c>
      <c r="M1275" s="30">
        <v>0.31900000000000001</v>
      </c>
      <c r="N1275" s="30">
        <v>0.51700000000000002</v>
      </c>
      <c r="O1275" s="30">
        <v>0.66700000000000004</v>
      </c>
      <c r="P1275" s="30">
        <v>0.82399999999999995</v>
      </c>
      <c r="Q1275" s="30">
        <v>0.877</v>
      </c>
      <c r="R1275" s="30">
        <v>0.84599999999999997</v>
      </c>
      <c r="S1275" s="115">
        <f t="shared" si="157"/>
        <v>7.3559999999999999</v>
      </c>
      <c r="T1275" s="71">
        <f>VLOOKUP(B1275,mas!B:D,3,FALSE)</f>
        <v>8</v>
      </c>
      <c r="U1275" s="30" t="str">
        <f>VLOOKUP(T1275,mas!P:Q,2,FALSE)</f>
        <v>上京南館</v>
      </c>
    </row>
    <row r="1276" spans="1:21">
      <c r="A1276" s="30">
        <f t="shared" si="161"/>
        <v>2024417</v>
      </c>
      <c r="B1276" s="30">
        <v>41</v>
      </c>
      <c r="C1276" s="30" t="s">
        <v>145</v>
      </c>
      <c r="D1276" s="30">
        <v>2024</v>
      </c>
      <c r="E1276" s="30">
        <v>7</v>
      </c>
      <c r="F1276" s="30" t="s">
        <v>164</v>
      </c>
      <c r="G1276" s="30">
        <v>8.2309999999999999</v>
      </c>
      <c r="H1276" s="30">
        <v>4.4020000000000001</v>
      </c>
      <c r="I1276" s="30">
        <v>4.3319999999999999</v>
      </c>
      <c r="J1276" s="30">
        <v>5.6689999999999996</v>
      </c>
      <c r="K1276" s="30">
        <v>8.3620000000000001</v>
      </c>
      <c r="L1276" s="30">
        <v>8.1809999999999992</v>
      </c>
      <c r="M1276" s="30">
        <v>7.5259999999999998</v>
      </c>
      <c r="N1276" s="30">
        <v>4.6689999999999996</v>
      </c>
      <c r="O1276" s="30">
        <v>5.2569999999999997</v>
      </c>
      <c r="P1276" s="30">
        <v>7.6120000000000001</v>
      </c>
      <c r="Q1276" s="30">
        <v>9.298</v>
      </c>
      <c r="R1276" s="30">
        <v>8.7309999999999999</v>
      </c>
      <c r="S1276" s="115">
        <f t="shared" si="157"/>
        <v>82.27</v>
      </c>
      <c r="T1276" s="71">
        <f>VLOOKUP(B1276,mas!B:D,3,FALSE)</f>
        <v>8</v>
      </c>
      <c r="U1276" s="30" t="str">
        <f>VLOOKUP(T1276,mas!P:Q,2,FALSE)</f>
        <v>上京南館</v>
      </c>
    </row>
    <row r="1277" spans="1:21">
      <c r="A1277" s="30">
        <f t="shared" si="161"/>
        <v>2024301</v>
      </c>
      <c r="B1277" s="30">
        <v>30</v>
      </c>
      <c r="C1277" s="30" t="s">
        <v>72</v>
      </c>
      <c r="D1277" s="30">
        <v>2024</v>
      </c>
      <c r="E1277" s="30">
        <v>1</v>
      </c>
      <c r="F1277" s="30" t="s">
        <v>166</v>
      </c>
      <c r="G1277" s="30">
        <v>6.5000000000000002E-2</v>
      </c>
      <c r="H1277" s="30">
        <v>9.6000000000000002E-2</v>
      </c>
      <c r="I1277" s="30">
        <v>9.1999999999999998E-2</v>
      </c>
      <c r="J1277" s="30">
        <v>0.157</v>
      </c>
      <c r="K1277" s="30">
        <v>0.14899999999999999</v>
      </c>
      <c r="L1277" s="30">
        <v>0.109</v>
      </c>
      <c r="M1277" s="30">
        <v>9.1999999999999998E-2</v>
      </c>
      <c r="N1277" s="30">
        <v>9.1999999999999998E-2</v>
      </c>
      <c r="O1277" s="30">
        <v>8.8999999999999996E-2</v>
      </c>
      <c r="P1277" s="30">
        <v>7.4999999999999997E-2</v>
      </c>
      <c r="Q1277" s="30">
        <v>0.108</v>
      </c>
      <c r="R1277" s="30">
        <v>6.4000000000000001E-2</v>
      </c>
      <c r="S1277" s="115">
        <f t="shared" si="157"/>
        <v>1.1880000000000002</v>
      </c>
      <c r="T1277" s="71">
        <f>VLOOKUP(B1277,mas!B:D,3,FALSE)</f>
        <v>7</v>
      </c>
      <c r="U1277" s="30" t="str">
        <f>VLOOKUP(T1277,mas!P:Q,2,FALSE)</f>
        <v>上京診療所</v>
      </c>
    </row>
    <row r="1278" spans="1:21">
      <c r="A1278" s="30">
        <f t="shared" si="161"/>
        <v>2024306</v>
      </c>
      <c r="B1278" s="30">
        <v>30</v>
      </c>
      <c r="C1278" s="30" t="s">
        <v>72</v>
      </c>
      <c r="D1278" s="30">
        <v>2024</v>
      </c>
      <c r="E1278" s="30">
        <v>6</v>
      </c>
      <c r="F1278" s="30" t="s">
        <v>165</v>
      </c>
      <c r="G1278" s="30">
        <v>0.91600000000000004</v>
      </c>
      <c r="H1278" s="30">
        <v>0.247</v>
      </c>
      <c r="I1278" s="30">
        <v>0.64</v>
      </c>
      <c r="J1278" s="30">
        <v>1.522</v>
      </c>
      <c r="K1278" s="30">
        <v>2.64</v>
      </c>
      <c r="L1278" s="30">
        <v>2.0369999999999999</v>
      </c>
      <c r="M1278" s="30">
        <v>1.2849999999999999</v>
      </c>
      <c r="N1278" s="30">
        <v>0.52400000000000002</v>
      </c>
      <c r="O1278" s="30">
        <v>1.1299999999999999</v>
      </c>
      <c r="P1278" s="30">
        <v>1.5740000000000001</v>
      </c>
      <c r="Q1278" s="30">
        <v>1.4470000000000001</v>
      </c>
      <c r="R1278" s="30">
        <v>1.3340000000000001</v>
      </c>
      <c r="S1278" s="115">
        <f t="shared" si="157"/>
        <v>15.295999999999999</v>
      </c>
      <c r="T1278" s="71">
        <f>VLOOKUP(B1278,mas!B:D,3,FALSE)</f>
        <v>7</v>
      </c>
      <c r="U1278" s="30" t="str">
        <f>VLOOKUP(T1278,mas!P:Q,2,FALSE)</f>
        <v>上京診療所</v>
      </c>
    </row>
    <row r="1279" spans="1:21">
      <c r="A1279" s="30">
        <f t="shared" si="161"/>
        <v>2024307</v>
      </c>
      <c r="B1279" s="30">
        <v>30</v>
      </c>
      <c r="C1279" s="30" t="s">
        <v>72</v>
      </c>
      <c r="D1279" s="30">
        <v>2024</v>
      </c>
      <c r="E1279" s="30">
        <v>7</v>
      </c>
      <c r="F1279" s="30" t="s">
        <v>164</v>
      </c>
      <c r="G1279" s="30">
        <v>5.7</v>
      </c>
      <c r="H1279" s="30">
        <v>5.7430000000000003</v>
      </c>
      <c r="I1279" s="30">
        <v>5.907</v>
      </c>
      <c r="J1279" s="30">
        <v>7.0220000000000002</v>
      </c>
      <c r="K1279" s="30">
        <v>7.0049999999999999</v>
      </c>
      <c r="L1279" s="30">
        <v>6.54</v>
      </c>
      <c r="M1279" s="30">
        <v>6.2549999999999999</v>
      </c>
      <c r="N1279" s="30">
        <v>5.8739999999999997</v>
      </c>
      <c r="O1279" s="30">
        <v>6.5919999999999996</v>
      </c>
      <c r="P1279" s="30">
        <v>6.5970000000000004</v>
      </c>
      <c r="Q1279" s="30">
        <v>6.1529999999999996</v>
      </c>
      <c r="R1279" s="30">
        <v>6.4160000000000004</v>
      </c>
      <c r="S1279" s="115">
        <f t="shared" si="157"/>
        <v>75.804000000000002</v>
      </c>
      <c r="T1279" s="71">
        <f>VLOOKUP(B1279,mas!B:D,3,FALSE)</f>
        <v>7</v>
      </c>
      <c r="U1279" s="30" t="str">
        <f>VLOOKUP(T1279,mas!P:Q,2,FALSE)</f>
        <v>上京診療所</v>
      </c>
    </row>
    <row r="1280" spans="1:21">
      <c r="A1280" s="30">
        <f t="shared" si="161"/>
        <v>2024486</v>
      </c>
      <c r="B1280" s="30">
        <v>48</v>
      </c>
      <c r="C1280" s="30" t="s">
        <v>97</v>
      </c>
      <c r="D1280" s="30">
        <v>2024</v>
      </c>
      <c r="E1280" s="30">
        <v>6</v>
      </c>
      <c r="F1280" s="30" t="s">
        <v>165</v>
      </c>
      <c r="G1280" s="30">
        <v>0.62</v>
      </c>
      <c r="H1280" s="30">
        <v>0.50600000000000001</v>
      </c>
      <c r="I1280" s="30">
        <v>0.441</v>
      </c>
      <c r="J1280" s="30">
        <v>0.38200000000000001</v>
      </c>
      <c r="K1280" s="30">
        <v>0.32200000000000001</v>
      </c>
      <c r="L1280" s="30">
        <v>0.26300000000000001</v>
      </c>
      <c r="M1280" s="30">
        <v>0.29799999999999999</v>
      </c>
      <c r="N1280" s="30">
        <v>0.39200000000000002</v>
      </c>
      <c r="O1280" s="30">
        <v>0.39800000000000002</v>
      </c>
      <c r="P1280" s="30">
        <v>0.54200000000000004</v>
      </c>
      <c r="Q1280" s="30">
        <v>0.42</v>
      </c>
      <c r="R1280" s="30">
        <v>0.50800000000000001</v>
      </c>
      <c r="S1280" s="115">
        <f t="shared" si="157"/>
        <v>5.0919999999999996</v>
      </c>
      <c r="T1280" s="71">
        <f>VLOOKUP(B1280,mas!B:D,3,FALSE)</f>
        <v>8</v>
      </c>
      <c r="U1280" s="30" t="str">
        <f>VLOOKUP(T1280,mas!P:Q,2,FALSE)</f>
        <v>上京南館</v>
      </c>
    </row>
    <row r="1281" spans="1:21">
      <c r="A1281" s="30">
        <f t="shared" si="161"/>
        <v>2024487</v>
      </c>
      <c r="B1281" s="30">
        <v>48</v>
      </c>
      <c r="C1281" s="30" t="s">
        <v>97</v>
      </c>
      <c r="D1281" s="30">
        <v>2024</v>
      </c>
      <c r="E1281" s="30">
        <v>7</v>
      </c>
      <c r="F1281" s="30" t="s">
        <v>164</v>
      </c>
      <c r="G1281" s="30">
        <v>19.126000000000001</v>
      </c>
      <c r="H1281" s="30">
        <v>11.693</v>
      </c>
      <c r="I1281" s="30">
        <v>11.438000000000001</v>
      </c>
      <c r="J1281" s="30">
        <v>11.827</v>
      </c>
      <c r="K1281" s="30">
        <v>18.396000000000001</v>
      </c>
      <c r="L1281" s="30">
        <v>19.265999999999998</v>
      </c>
      <c r="M1281" s="30">
        <v>16.518999999999998</v>
      </c>
      <c r="N1281" s="30">
        <v>11.763999999999999</v>
      </c>
      <c r="O1281" s="30">
        <v>14.263</v>
      </c>
      <c r="P1281" s="30">
        <v>21.542000000000002</v>
      </c>
      <c r="Q1281" s="30">
        <v>22.574999999999999</v>
      </c>
      <c r="R1281" s="30">
        <v>22.349</v>
      </c>
      <c r="S1281" s="115">
        <f t="shared" si="157"/>
        <v>200.75799999999998</v>
      </c>
      <c r="T1281" s="71">
        <f>VLOOKUP(B1281,mas!B:D,3,FALSE)</f>
        <v>8</v>
      </c>
      <c r="U1281" s="30" t="str">
        <f>VLOOKUP(T1281,mas!P:Q,2,FALSE)</f>
        <v>上京南館</v>
      </c>
    </row>
    <row r="1282" spans="1:21">
      <c r="A1282" s="30">
        <f t="shared" si="161"/>
        <v>2024501</v>
      </c>
      <c r="B1282" s="30">
        <v>50</v>
      </c>
      <c r="C1282" s="30" t="s">
        <v>146</v>
      </c>
      <c r="D1282" s="30">
        <v>2024</v>
      </c>
      <c r="E1282" s="30">
        <v>1</v>
      </c>
      <c r="F1282" s="30" t="s">
        <v>166</v>
      </c>
      <c r="G1282" s="30">
        <v>0.72299999999999998</v>
      </c>
      <c r="H1282" s="30">
        <v>0.65400000000000003</v>
      </c>
      <c r="I1282" s="30">
        <v>0.72</v>
      </c>
      <c r="J1282" s="30">
        <v>1.022</v>
      </c>
      <c r="K1282" s="30">
        <v>1.024</v>
      </c>
      <c r="L1282" s="30">
        <v>0.92100000000000004</v>
      </c>
      <c r="M1282" s="30">
        <v>0.81899999999999995</v>
      </c>
      <c r="N1282" s="30">
        <v>0.61399999999999999</v>
      </c>
      <c r="O1282" s="30">
        <v>0.66700000000000004</v>
      </c>
      <c r="P1282" s="30">
        <v>0.60699999999999998</v>
      </c>
      <c r="Q1282" s="30">
        <v>0.72199999999999998</v>
      </c>
      <c r="R1282" s="30">
        <v>0.57999999999999996</v>
      </c>
      <c r="S1282" s="115">
        <f t="shared" si="157"/>
        <v>9.0730000000000004</v>
      </c>
      <c r="T1282" s="71">
        <f>VLOOKUP(B1282,mas!B:D,3,FALSE)</f>
        <v>11</v>
      </c>
      <c r="U1282" s="30" t="str">
        <f>VLOOKUP(T1282,mas!P:Q,2,FALSE)</f>
        <v>吉祥院病院エリア</v>
      </c>
    </row>
    <row r="1283" spans="1:21">
      <c r="A1283" s="30">
        <f t="shared" si="161"/>
        <v>2024506</v>
      </c>
      <c r="B1283" s="30">
        <v>50</v>
      </c>
      <c r="C1283" s="30" t="s">
        <v>146</v>
      </c>
      <c r="D1283" s="30">
        <v>2024</v>
      </c>
      <c r="E1283" s="30">
        <v>6</v>
      </c>
      <c r="F1283" s="30" t="s">
        <v>165</v>
      </c>
      <c r="G1283" s="30">
        <v>6.9139999999999997</v>
      </c>
      <c r="H1283" s="30">
        <v>2.8250000000000002</v>
      </c>
      <c r="I1283" s="30">
        <v>2.4740000000000002</v>
      </c>
      <c r="J1283" s="30">
        <v>5.5259999999999998</v>
      </c>
      <c r="K1283" s="30">
        <v>9.76</v>
      </c>
      <c r="L1283" s="30">
        <v>9.7579999999999991</v>
      </c>
      <c r="M1283" s="30">
        <v>7.5640000000000001</v>
      </c>
      <c r="N1283" s="30">
        <v>3.3559999999999999</v>
      </c>
      <c r="O1283" s="30">
        <v>4.9210000000000003</v>
      </c>
      <c r="P1283" s="30">
        <v>8.4740000000000002</v>
      </c>
      <c r="Q1283" s="30">
        <v>8.9220000000000006</v>
      </c>
      <c r="R1283" s="30">
        <v>7.94</v>
      </c>
      <c r="S1283" s="115">
        <f t="shared" si="157"/>
        <v>78.433999999999997</v>
      </c>
      <c r="T1283" s="71">
        <f>VLOOKUP(B1283,mas!B:D,3,FALSE)</f>
        <v>11</v>
      </c>
      <c r="U1283" s="30" t="str">
        <f>VLOOKUP(T1283,mas!P:Q,2,FALSE)</f>
        <v>吉祥院病院エリア</v>
      </c>
    </row>
    <row r="1284" spans="1:21">
      <c r="A1284" s="30">
        <f t="shared" si="161"/>
        <v>2024507</v>
      </c>
      <c r="B1284" s="30">
        <v>50</v>
      </c>
      <c r="C1284" s="30" t="s">
        <v>146</v>
      </c>
      <c r="D1284" s="30">
        <v>2024</v>
      </c>
      <c r="E1284" s="30">
        <v>7</v>
      </c>
      <c r="F1284" s="30" t="s">
        <v>164</v>
      </c>
      <c r="G1284" s="30">
        <v>28.169</v>
      </c>
      <c r="H1284" s="30">
        <v>24.757999999999999</v>
      </c>
      <c r="I1284" s="30">
        <v>26.629000000000001</v>
      </c>
      <c r="J1284" s="30">
        <v>28.334</v>
      </c>
      <c r="K1284" s="30">
        <v>31.72</v>
      </c>
      <c r="L1284" s="30">
        <v>31.123000000000001</v>
      </c>
      <c r="M1284" s="30">
        <v>27.768999999999998</v>
      </c>
      <c r="N1284" s="30">
        <v>27.148</v>
      </c>
      <c r="O1284" s="30">
        <v>28.468</v>
      </c>
      <c r="P1284" s="30">
        <v>31.704999999999998</v>
      </c>
      <c r="Q1284" s="30">
        <v>33.613999999999997</v>
      </c>
      <c r="R1284" s="30">
        <v>28.594999999999999</v>
      </c>
      <c r="S1284" s="115">
        <f t="shared" si="157"/>
        <v>348.03199999999993</v>
      </c>
      <c r="T1284" s="71">
        <f>VLOOKUP(B1284,mas!B:D,3,FALSE)</f>
        <v>11</v>
      </c>
      <c r="U1284" s="30" t="str">
        <f>VLOOKUP(T1284,mas!P:Q,2,FALSE)</f>
        <v>吉祥院病院エリア</v>
      </c>
    </row>
    <row r="1285" spans="1:21">
      <c r="A1285" s="30">
        <f t="shared" si="161"/>
        <v>2024536</v>
      </c>
      <c r="B1285" s="30">
        <v>53</v>
      </c>
      <c r="C1285" s="30" t="s">
        <v>76</v>
      </c>
      <c r="D1285" s="30">
        <v>2024</v>
      </c>
      <c r="E1285" s="30">
        <v>6</v>
      </c>
      <c r="F1285" s="30" t="s">
        <v>165</v>
      </c>
      <c r="G1285" s="30">
        <v>1.7999999999999999E-2</v>
      </c>
      <c r="H1285" s="30">
        <v>0</v>
      </c>
      <c r="I1285" s="30">
        <v>0</v>
      </c>
      <c r="J1285" s="30">
        <v>0</v>
      </c>
      <c r="K1285" s="30">
        <v>0</v>
      </c>
      <c r="L1285" s="30">
        <v>0</v>
      </c>
      <c r="M1285" s="30">
        <v>0</v>
      </c>
      <c r="N1285" s="30">
        <v>0.01</v>
      </c>
      <c r="O1285" s="30">
        <v>2.8000000000000001E-2</v>
      </c>
      <c r="P1285" s="30">
        <v>2.9000000000000001E-2</v>
      </c>
      <c r="Q1285" s="30">
        <v>3.4000000000000002E-2</v>
      </c>
      <c r="R1285" s="30">
        <v>3.5999999999999997E-2</v>
      </c>
      <c r="S1285" s="115">
        <f t="shared" si="157"/>
        <v>0.155</v>
      </c>
      <c r="T1285" s="71">
        <f>VLOOKUP(B1285,mas!B:D,3,FALSE)</f>
        <v>12</v>
      </c>
      <c r="U1285" s="30" t="str">
        <f>VLOOKUP(T1285,mas!P:Q,2,FALSE)</f>
        <v>吉祥院こども診療所</v>
      </c>
    </row>
    <row r="1286" spans="1:21">
      <c r="A1286" s="30">
        <f t="shared" si="161"/>
        <v>2024537</v>
      </c>
      <c r="B1286" s="30">
        <v>53</v>
      </c>
      <c r="C1286" s="30" t="s">
        <v>76</v>
      </c>
      <c r="D1286" s="30">
        <v>2024</v>
      </c>
      <c r="E1286" s="30">
        <v>7</v>
      </c>
      <c r="F1286" s="30" t="s">
        <v>164</v>
      </c>
      <c r="G1286" s="30">
        <v>1.728</v>
      </c>
      <c r="H1286" s="30">
        <v>1.6</v>
      </c>
      <c r="I1286" s="30">
        <v>1.538</v>
      </c>
      <c r="J1286" s="30">
        <v>2.0670000000000002</v>
      </c>
      <c r="K1286" s="30">
        <v>3.4279999999999999</v>
      </c>
      <c r="L1286" s="30">
        <v>2.7709999999999999</v>
      </c>
      <c r="M1286" s="30">
        <v>2.222</v>
      </c>
      <c r="N1286" s="30">
        <v>1.4770000000000001</v>
      </c>
      <c r="O1286" s="30">
        <v>1.714</v>
      </c>
      <c r="P1286" s="30">
        <v>2.65</v>
      </c>
      <c r="Q1286" s="30">
        <v>2.5870000000000002</v>
      </c>
      <c r="R1286" s="30">
        <v>2.3450000000000002</v>
      </c>
      <c r="S1286" s="115">
        <f t="shared" si="157"/>
        <v>26.126999999999995</v>
      </c>
      <c r="T1286" s="71">
        <f>VLOOKUP(B1286,mas!B:D,3,FALSE)</f>
        <v>12</v>
      </c>
      <c r="U1286" s="30" t="str">
        <f>VLOOKUP(T1286,mas!P:Q,2,FALSE)</f>
        <v>吉祥院こども診療所</v>
      </c>
    </row>
    <row r="1287" spans="1:21">
      <c r="A1287" s="30">
        <f t="shared" si="161"/>
        <v>2024541</v>
      </c>
      <c r="B1287" s="30">
        <v>54</v>
      </c>
      <c r="C1287" s="30" t="s">
        <v>17</v>
      </c>
      <c r="D1287" s="30">
        <v>2024</v>
      </c>
      <c r="E1287" s="30">
        <v>1</v>
      </c>
      <c r="F1287" s="30" t="s">
        <v>166</v>
      </c>
      <c r="G1287" s="30">
        <v>2.1000000000000001E-2</v>
      </c>
      <c r="H1287" s="30">
        <v>2.1000000000000001E-2</v>
      </c>
      <c r="I1287" s="30">
        <v>0</v>
      </c>
      <c r="J1287" s="30">
        <v>0.05</v>
      </c>
      <c r="K1287" s="30">
        <v>2.7E-2</v>
      </c>
      <c r="L1287" s="30">
        <v>2.3E-2</v>
      </c>
      <c r="M1287" s="30">
        <v>0.23</v>
      </c>
      <c r="N1287" s="30">
        <v>0.03</v>
      </c>
      <c r="O1287" s="30">
        <v>0</v>
      </c>
      <c r="P1287" s="30">
        <v>2.3E-2</v>
      </c>
      <c r="Q1287" s="30">
        <v>2.1999999999999999E-2</v>
      </c>
      <c r="R1287" s="30">
        <v>0</v>
      </c>
      <c r="S1287" s="115">
        <f t="shared" si="157"/>
        <v>0.44700000000000006</v>
      </c>
      <c r="T1287" s="71">
        <f>VLOOKUP(B1287,mas!B:D,3,FALSE)</f>
        <v>14</v>
      </c>
      <c r="U1287" s="30" t="str">
        <f>VLOOKUP(T1287,mas!P:Q,2,FALSE)</f>
        <v>久世診療所</v>
      </c>
    </row>
    <row r="1288" spans="1:21">
      <c r="A1288" s="30">
        <f t="shared" si="161"/>
        <v>2024542</v>
      </c>
      <c r="B1288" s="30">
        <v>54</v>
      </c>
      <c r="C1288" s="30" t="s">
        <v>17</v>
      </c>
      <c r="D1288" s="30">
        <v>2024</v>
      </c>
      <c r="E1288" s="30">
        <v>2</v>
      </c>
      <c r="F1288" s="30" t="s">
        <v>167</v>
      </c>
      <c r="G1288" s="30">
        <v>0</v>
      </c>
      <c r="H1288" s="30">
        <v>0</v>
      </c>
      <c r="I1288" s="30">
        <v>0</v>
      </c>
      <c r="J1288" s="30">
        <v>0</v>
      </c>
      <c r="K1288" s="30">
        <v>0</v>
      </c>
      <c r="L1288" s="30">
        <v>0</v>
      </c>
      <c r="M1288" s="30">
        <v>0</v>
      </c>
      <c r="N1288" s="30">
        <v>0</v>
      </c>
      <c r="O1288" s="30">
        <v>2.1999999999999999E-2</v>
      </c>
      <c r="P1288" s="30">
        <v>0.02</v>
      </c>
      <c r="Q1288" s="30">
        <v>0</v>
      </c>
      <c r="R1288" s="30">
        <v>0</v>
      </c>
      <c r="S1288" s="115">
        <f t="shared" si="157"/>
        <v>4.1999999999999996E-2</v>
      </c>
      <c r="T1288" s="71">
        <f>VLOOKUP(B1288,mas!B:D,3,FALSE)</f>
        <v>14</v>
      </c>
      <c r="U1288" s="30" t="str">
        <f>VLOOKUP(T1288,mas!P:Q,2,FALSE)</f>
        <v>久世診療所</v>
      </c>
    </row>
    <row r="1289" spans="1:21">
      <c r="A1289" s="30">
        <f t="shared" si="161"/>
        <v>2024546</v>
      </c>
      <c r="B1289" s="30">
        <v>54</v>
      </c>
      <c r="C1289" s="30" t="s">
        <v>17</v>
      </c>
      <c r="D1289" s="30">
        <v>2024</v>
      </c>
      <c r="E1289" s="30">
        <v>6</v>
      </c>
      <c r="F1289" s="30" t="s">
        <v>165</v>
      </c>
      <c r="G1289" s="30">
        <v>4.7E-2</v>
      </c>
      <c r="H1289" s="30">
        <v>5.0000000000000001E-3</v>
      </c>
      <c r="I1289" s="30">
        <v>2E-3</v>
      </c>
      <c r="J1289" s="30">
        <v>1E-3</v>
      </c>
      <c r="K1289" s="30">
        <v>1E-3</v>
      </c>
      <c r="L1289" s="30">
        <v>1E-3</v>
      </c>
      <c r="M1289" s="30">
        <v>1E-3</v>
      </c>
      <c r="N1289" s="30">
        <v>4.0000000000000001E-3</v>
      </c>
      <c r="O1289" s="30">
        <v>3.2000000000000001E-2</v>
      </c>
      <c r="P1289" s="30">
        <v>6.9000000000000006E-2</v>
      </c>
      <c r="Q1289" s="30">
        <v>9.8000000000000004E-2</v>
      </c>
      <c r="R1289" s="30">
        <v>7.9000000000000001E-2</v>
      </c>
      <c r="S1289" s="115">
        <f t="shared" si="157"/>
        <v>0.34</v>
      </c>
      <c r="T1289" s="71">
        <f>VLOOKUP(B1289,mas!B:D,3,FALSE)</f>
        <v>14</v>
      </c>
      <c r="U1289" s="30" t="str">
        <f>VLOOKUP(T1289,mas!P:Q,2,FALSE)</f>
        <v>久世診療所</v>
      </c>
    </row>
    <row r="1290" spans="1:21">
      <c r="A1290" s="30">
        <f t="shared" si="161"/>
        <v>2024547</v>
      </c>
      <c r="B1290" s="30">
        <v>54</v>
      </c>
      <c r="C1290" s="30" t="s">
        <v>17</v>
      </c>
      <c r="D1290" s="30">
        <v>2024</v>
      </c>
      <c r="E1290" s="30">
        <v>7</v>
      </c>
      <c r="F1290" s="30" t="s">
        <v>164</v>
      </c>
      <c r="G1290" s="30">
        <v>4.1970000000000001</v>
      </c>
      <c r="H1290" s="30">
        <v>2.2919999999999998</v>
      </c>
      <c r="I1290" s="30">
        <v>2.2480000000000002</v>
      </c>
      <c r="J1290" s="30">
        <v>3.0390000000000001</v>
      </c>
      <c r="K1290" s="30">
        <v>4.4169999999999998</v>
      </c>
      <c r="L1290" s="30">
        <v>4.6580000000000004</v>
      </c>
      <c r="M1290" s="30">
        <v>3.9060000000000001</v>
      </c>
      <c r="N1290" s="30">
        <v>2.2970000000000002</v>
      </c>
      <c r="O1290" s="30">
        <v>2.5720000000000001</v>
      </c>
      <c r="P1290" s="30">
        <v>3.7330000000000001</v>
      </c>
      <c r="Q1290" s="30">
        <v>4.6449999999999996</v>
      </c>
      <c r="R1290" s="30">
        <v>4.2240000000000002</v>
      </c>
      <c r="S1290" s="115">
        <f t="shared" si="157"/>
        <v>42.227999999999994</v>
      </c>
      <c r="T1290" s="71">
        <f>VLOOKUP(B1290,mas!B:D,3,FALSE)</f>
        <v>14</v>
      </c>
      <c r="U1290" s="30" t="str">
        <f>VLOOKUP(T1290,mas!P:Q,2,FALSE)</f>
        <v>久世診療所</v>
      </c>
    </row>
    <row r="1291" spans="1:21">
      <c r="A1291" s="30">
        <f t="shared" si="161"/>
        <v>2024551</v>
      </c>
      <c r="B1291" s="30">
        <v>55</v>
      </c>
      <c r="C1291" s="30" t="s">
        <v>147</v>
      </c>
      <c r="D1291" s="30">
        <v>2024</v>
      </c>
      <c r="E1291" s="30">
        <v>1</v>
      </c>
      <c r="F1291" s="30" t="s">
        <v>166</v>
      </c>
      <c r="G1291" s="30">
        <v>7.3999999999999996E-2</v>
      </c>
      <c r="H1291" s="30">
        <v>9.6000000000000002E-2</v>
      </c>
      <c r="I1291" s="30">
        <v>0.11</v>
      </c>
      <c r="J1291" s="30">
        <v>0.106</v>
      </c>
      <c r="K1291" s="30">
        <v>0.14599999999999999</v>
      </c>
      <c r="L1291" s="30">
        <v>0.14000000000000001</v>
      </c>
      <c r="M1291" s="30">
        <v>8.5999999999999993E-2</v>
      </c>
      <c r="N1291" s="30">
        <v>0.10299999999999999</v>
      </c>
      <c r="O1291" s="30">
        <v>9.8000000000000004E-2</v>
      </c>
      <c r="P1291" s="30">
        <v>7.1999999999999995E-2</v>
      </c>
      <c r="Q1291" s="30">
        <v>8.5999999999999993E-2</v>
      </c>
      <c r="R1291" s="30">
        <v>6.3E-2</v>
      </c>
      <c r="S1291" s="115">
        <f t="shared" si="157"/>
        <v>1.18</v>
      </c>
      <c r="T1291" s="71">
        <f>VLOOKUP(B1291,mas!B:D,3,FALSE)</f>
        <v>15</v>
      </c>
      <c r="U1291" s="30" t="str">
        <f>VLOOKUP(T1291,mas!P:Q,2,FALSE)</f>
        <v>九条診療所エリア</v>
      </c>
    </row>
    <row r="1292" spans="1:21">
      <c r="A1292" s="30">
        <f t="shared" si="161"/>
        <v>2024556</v>
      </c>
      <c r="B1292" s="30">
        <v>55</v>
      </c>
      <c r="C1292" s="30" t="s">
        <v>147</v>
      </c>
      <c r="D1292" s="30">
        <v>2024</v>
      </c>
      <c r="E1292" s="30">
        <v>6</v>
      </c>
      <c r="F1292" s="30" t="s">
        <v>165</v>
      </c>
      <c r="G1292" s="30">
        <v>0.65600000000000003</v>
      </c>
      <c r="H1292" s="30">
        <v>9.2999999999999999E-2</v>
      </c>
      <c r="I1292" s="30">
        <v>0.6</v>
      </c>
      <c r="J1292" s="30">
        <v>1.0880000000000001</v>
      </c>
      <c r="K1292" s="30">
        <v>1.831</v>
      </c>
      <c r="L1292" s="30">
        <v>1.6479999999999999</v>
      </c>
      <c r="M1292" s="30">
        <v>0.746</v>
      </c>
      <c r="N1292" s="30">
        <v>0.27100000000000002</v>
      </c>
      <c r="O1292" s="30">
        <v>0.126</v>
      </c>
      <c r="P1292" s="30">
        <v>0.97199999999999998</v>
      </c>
      <c r="Q1292" s="30">
        <v>1.2909999999999999</v>
      </c>
      <c r="R1292" s="30">
        <v>1.048</v>
      </c>
      <c r="S1292" s="115">
        <f t="shared" si="157"/>
        <v>10.370000000000001</v>
      </c>
      <c r="T1292" s="71">
        <f>VLOOKUP(B1292,mas!B:D,3,FALSE)</f>
        <v>15</v>
      </c>
      <c r="U1292" s="30" t="str">
        <f>VLOOKUP(T1292,mas!P:Q,2,FALSE)</f>
        <v>九条診療所エリア</v>
      </c>
    </row>
    <row r="1293" spans="1:21">
      <c r="A1293" s="30">
        <f t="shared" si="161"/>
        <v>2024557</v>
      </c>
      <c r="B1293" s="30">
        <v>55</v>
      </c>
      <c r="C1293" s="30" t="s">
        <v>147</v>
      </c>
      <c r="D1293" s="30">
        <v>2024</v>
      </c>
      <c r="E1293" s="30">
        <v>7</v>
      </c>
      <c r="F1293" s="30" t="s">
        <v>164</v>
      </c>
      <c r="G1293" s="30">
        <v>4.8</v>
      </c>
      <c r="H1293" s="30">
        <v>4.7130000000000001</v>
      </c>
      <c r="I1293" s="30">
        <v>4.7969999999999997</v>
      </c>
      <c r="J1293" s="30">
        <v>5.75</v>
      </c>
      <c r="K1293" s="30">
        <v>6.1619999999999999</v>
      </c>
      <c r="L1293" s="30">
        <v>5.81</v>
      </c>
      <c r="M1293" s="30">
        <v>5.1100000000000003</v>
      </c>
      <c r="N1293" s="30">
        <v>4.78</v>
      </c>
      <c r="O1293" s="30">
        <v>5.6239999999999997</v>
      </c>
      <c r="P1293" s="30">
        <v>5.7590000000000003</v>
      </c>
      <c r="Q1293" s="30">
        <v>5.6959999999999997</v>
      </c>
      <c r="R1293" s="30">
        <v>5.4720000000000004</v>
      </c>
      <c r="S1293" s="115">
        <f t="shared" si="157"/>
        <v>64.472999999999999</v>
      </c>
      <c r="T1293" s="71">
        <f>VLOOKUP(B1293,mas!B:D,3,FALSE)</f>
        <v>15</v>
      </c>
      <c r="U1293" s="30" t="str">
        <f>VLOOKUP(T1293,mas!P:Q,2,FALSE)</f>
        <v>九条診療所エリア</v>
      </c>
    </row>
    <row r="1294" spans="1:21">
      <c r="A1294" s="30">
        <f t="shared" si="161"/>
        <v>2024561</v>
      </c>
      <c r="B1294" s="30">
        <v>56</v>
      </c>
      <c r="C1294" s="30" t="s">
        <v>77</v>
      </c>
      <c r="D1294" s="30">
        <v>2024</v>
      </c>
      <c r="E1294" s="30">
        <v>1</v>
      </c>
      <c r="F1294" s="30" t="s">
        <v>166</v>
      </c>
      <c r="G1294" s="30">
        <v>0.33</v>
      </c>
      <c r="H1294" s="30">
        <v>0.32</v>
      </c>
      <c r="I1294" s="30">
        <v>0.32</v>
      </c>
      <c r="J1294" s="30">
        <v>0.34</v>
      </c>
      <c r="K1294" s="30">
        <v>0.34</v>
      </c>
      <c r="L1294" s="30">
        <v>0.33</v>
      </c>
      <c r="M1294" s="30">
        <v>0.33</v>
      </c>
      <c r="N1294" s="30">
        <v>0.34</v>
      </c>
      <c r="O1294" s="30">
        <v>0.35</v>
      </c>
      <c r="P1294" s="30">
        <v>0.34</v>
      </c>
      <c r="Q1294" s="30">
        <v>0.33</v>
      </c>
      <c r="R1294" s="30">
        <v>0.34</v>
      </c>
      <c r="S1294" s="115">
        <f t="shared" si="157"/>
        <v>4.01</v>
      </c>
      <c r="T1294" s="71">
        <f>VLOOKUP(B1294,mas!B:D,3,FALSE)</f>
        <v>13</v>
      </c>
      <c r="U1294" s="30" t="str">
        <f>VLOOKUP(T1294,mas!P:Q,2,FALSE)</f>
        <v>あらぐさデイサービス</v>
      </c>
    </row>
    <row r="1295" spans="1:21">
      <c r="A1295" s="30">
        <f t="shared" si="161"/>
        <v>2024566</v>
      </c>
      <c r="B1295" s="30">
        <v>56</v>
      </c>
      <c r="C1295" s="30" t="s">
        <v>77</v>
      </c>
      <c r="D1295" s="30">
        <v>2024</v>
      </c>
      <c r="E1295" s="30">
        <v>6</v>
      </c>
      <c r="F1295" s="30" t="s">
        <v>165</v>
      </c>
      <c r="G1295" s="30">
        <v>0.871</v>
      </c>
      <c r="H1295" s="30">
        <v>0.52600000000000002</v>
      </c>
      <c r="I1295" s="30">
        <v>0.34899999999999998</v>
      </c>
      <c r="J1295" s="30">
        <v>0.52200000000000002</v>
      </c>
      <c r="K1295" s="30">
        <v>0.77700000000000002</v>
      </c>
      <c r="L1295" s="30">
        <v>0.747</v>
      </c>
      <c r="M1295" s="30">
        <v>0.623</v>
      </c>
      <c r="N1295" s="30">
        <v>0.38200000000000001</v>
      </c>
      <c r="O1295" s="30">
        <v>0.55800000000000005</v>
      </c>
      <c r="P1295" s="30">
        <v>0.86099999999999999</v>
      </c>
      <c r="Q1295" s="30">
        <v>0.86599999999999999</v>
      </c>
      <c r="R1295" s="30">
        <v>0.89100000000000001</v>
      </c>
      <c r="S1295" s="115">
        <f t="shared" si="157"/>
        <v>7.972999999999999</v>
      </c>
      <c r="T1295" s="71">
        <f>VLOOKUP(B1295,mas!B:D,3,FALSE)</f>
        <v>13</v>
      </c>
      <c r="U1295" s="30" t="str">
        <f>VLOOKUP(T1295,mas!P:Q,2,FALSE)</f>
        <v>あらぐさデイサービス</v>
      </c>
    </row>
    <row r="1296" spans="1:21">
      <c r="A1296" s="30">
        <f t="shared" si="161"/>
        <v>2024567</v>
      </c>
      <c r="B1296" s="30">
        <v>56</v>
      </c>
      <c r="C1296" s="30" t="s">
        <v>77</v>
      </c>
      <c r="D1296" s="30">
        <v>2024</v>
      </c>
      <c r="E1296" s="30">
        <v>7</v>
      </c>
      <c r="F1296" s="30" t="s">
        <v>164</v>
      </c>
      <c r="G1296" s="30">
        <v>1.24</v>
      </c>
      <c r="H1296" s="30">
        <v>1.23</v>
      </c>
      <c r="I1296" s="30">
        <v>1.24</v>
      </c>
      <c r="J1296" s="30">
        <v>1.25</v>
      </c>
      <c r="K1296" s="30">
        <v>1.25</v>
      </c>
      <c r="L1296" s="30">
        <v>1.24</v>
      </c>
      <c r="M1296" s="30">
        <v>1.24</v>
      </c>
      <c r="N1296" s="30">
        <v>1.24</v>
      </c>
      <c r="O1296" s="30">
        <v>1.25</v>
      </c>
      <c r="P1296" s="30">
        <v>1.25</v>
      </c>
      <c r="Q1296" s="30">
        <v>1.24</v>
      </c>
      <c r="R1296" s="30">
        <v>1.24</v>
      </c>
      <c r="S1296" s="115">
        <f t="shared" ref="S1296:S1345" si="169">SUM(G1296:R1296)</f>
        <v>14.91</v>
      </c>
      <c r="T1296" s="71">
        <f>VLOOKUP(B1296,mas!B:D,3,FALSE)</f>
        <v>13</v>
      </c>
      <c r="U1296" s="30" t="str">
        <f>VLOOKUP(T1296,mas!P:Q,2,FALSE)</f>
        <v>あらぐさデイサービス</v>
      </c>
    </row>
    <row r="1297" spans="1:21">
      <c r="A1297" s="30">
        <f t="shared" si="161"/>
        <v>2024701</v>
      </c>
      <c r="B1297" s="30">
        <v>70</v>
      </c>
      <c r="C1297" s="30" t="s">
        <v>18</v>
      </c>
      <c r="D1297" s="30">
        <v>2024</v>
      </c>
      <c r="E1297" s="30">
        <v>1</v>
      </c>
      <c r="F1297" s="30" t="s">
        <v>166</v>
      </c>
      <c r="G1297" s="30">
        <v>0.46500000000000002</v>
      </c>
      <c r="H1297" s="30">
        <v>0.42599999999999999</v>
      </c>
      <c r="I1297" s="30">
        <v>0.56799999999999995</v>
      </c>
      <c r="J1297" s="30">
        <v>0.59399999999999997</v>
      </c>
      <c r="K1297" s="30">
        <v>0.61499999999999999</v>
      </c>
      <c r="L1297" s="30">
        <v>0.69299999999999995</v>
      </c>
      <c r="M1297" s="30">
        <v>0.51600000000000001</v>
      </c>
      <c r="N1297" s="30">
        <v>0.52</v>
      </c>
      <c r="O1297" s="30">
        <v>0.53200000000000003</v>
      </c>
      <c r="P1297" s="30">
        <v>0.58899999999999997</v>
      </c>
      <c r="Q1297" s="30">
        <v>0.497</v>
      </c>
      <c r="R1297" s="30">
        <v>0.442</v>
      </c>
      <c r="S1297" s="115">
        <f t="shared" si="169"/>
        <v>6.4570000000000007</v>
      </c>
      <c r="T1297" s="71">
        <f>VLOOKUP(B1297,mas!B:D,3,FALSE)</f>
        <v>16</v>
      </c>
      <c r="U1297" s="30" t="str">
        <f>VLOOKUP(T1297,mas!P:Q,2,FALSE)</f>
        <v>京都協立病院</v>
      </c>
    </row>
    <row r="1298" spans="1:21">
      <c r="A1298" s="30">
        <f t="shared" si="161"/>
        <v>2024703</v>
      </c>
      <c r="B1298" s="30">
        <v>70</v>
      </c>
      <c r="C1298" s="30" t="s">
        <v>18</v>
      </c>
      <c r="D1298" s="30">
        <v>2024</v>
      </c>
      <c r="E1298" s="30">
        <v>3</v>
      </c>
      <c r="F1298" s="30" t="s">
        <v>140</v>
      </c>
      <c r="G1298" s="30">
        <v>0</v>
      </c>
      <c r="H1298" s="30">
        <v>5.5E-2</v>
      </c>
      <c r="I1298" s="30">
        <v>7.5999999999999998E-2</v>
      </c>
      <c r="J1298" s="30">
        <v>2.9000000000000001E-2</v>
      </c>
      <c r="K1298" s="30">
        <v>0.2</v>
      </c>
      <c r="L1298" s="30">
        <v>0.02</v>
      </c>
      <c r="M1298" s="30">
        <v>0.14099999999999999</v>
      </c>
      <c r="N1298" s="30">
        <v>5.7000000000000002E-2</v>
      </c>
      <c r="O1298" s="30">
        <v>0</v>
      </c>
      <c r="P1298" s="30">
        <v>0.14499999999999999</v>
      </c>
      <c r="Q1298" s="30">
        <v>2.7E-2</v>
      </c>
      <c r="R1298" s="30">
        <v>5.1999999999999998E-2</v>
      </c>
      <c r="S1298" s="115">
        <f t="shared" si="169"/>
        <v>0.80200000000000016</v>
      </c>
      <c r="T1298" s="71">
        <f>VLOOKUP(B1298,mas!B:D,3,FALSE)</f>
        <v>16</v>
      </c>
      <c r="U1298" s="30" t="str">
        <f>VLOOKUP(T1298,mas!P:Q,2,FALSE)</f>
        <v>京都協立病院</v>
      </c>
    </row>
    <row r="1299" spans="1:21">
      <c r="A1299" s="30">
        <f t="shared" si="161"/>
        <v>2024705</v>
      </c>
      <c r="B1299" s="30">
        <v>70</v>
      </c>
      <c r="C1299" s="30" t="s">
        <v>18</v>
      </c>
      <c r="D1299" s="30">
        <v>2024</v>
      </c>
      <c r="E1299" s="30">
        <v>5</v>
      </c>
      <c r="F1299" s="30" t="s">
        <v>168</v>
      </c>
      <c r="G1299" s="30">
        <v>1.135</v>
      </c>
      <c r="H1299" s="30">
        <v>0.879</v>
      </c>
      <c r="I1299" s="30">
        <v>0.92700000000000005</v>
      </c>
      <c r="J1299" s="30">
        <v>0.79500000000000004</v>
      </c>
      <c r="K1299" s="30">
        <v>0.82399999999999995</v>
      </c>
      <c r="L1299" s="30">
        <v>0.79800000000000004</v>
      </c>
      <c r="M1299" s="30">
        <v>0.76700000000000002</v>
      </c>
      <c r="N1299" s="30">
        <v>1.03</v>
      </c>
      <c r="O1299" s="30">
        <v>1.036</v>
      </c>
      <c r="P1299" s="30">
        <v>1.1499999999999999</v>
      </c>
      <c r="Q1299" s="30">
        <v>1.131</v>
      </c>
      <c r="R1299" s="30">
        <v>0.94099999999999995</v>
      </c>
      <c r="S1299" s="115">
        <f t="shared" si="169"/>
        <v>11.413000000000002</v>
      </c>
      <c r="T1299" s="71">
        <f>VLOOKUP(B1299,mas!B:D,3,FALSE)</f>
        <v>16</v>
      </c>
      <c r="U1299" s="30" t="str">
        <f>VLOOKUP(T1299,mas!P:Q,2,FALSE)</f>
        <v>京都協立病院</v>
      </c>
    </row>
    <row r="1300" spans="1:21">
      <c r="A1300" s="30">
        <f t="shared" si="161"/>
        <v>2024707</v>
      </c>
      <c r="B1300" s="30">
        <v>70</v>
      </c>
      <c r="C1300" s="30" t="s">
        <v>18</v>
      </c>
      <c r="D1300" s="30">
        <v>2024</v>
      </c>
      <c r="E1300" s="30">
        <v>7</v>
      </c>
      <c r="F1300" s="30" t="s">
        <v>164</v>
      </c>
      <c r="G1300" s="30">
        <v>46.762999999999998</v>
      </c>
      <c r="H1300" s="30">
        <v>44.246000000000002</v>
      </c>
      <c r="I1300" s="30">
        <v>53.01</v>
      </c>
      <c r="J1300" s="30">
        <v>80.897000000000006</v>
      </c>
      <c r="K1300" s="30">
        <v>85.314999999999998</v>
      </c>
      <c r="L1300" s="30">
        <v>75.986000000000004</v>
      </c>
      <c r="M1300" s="30">
        <v>49.866999999999997</v>
      </c>
      <c r="N1300" s="30">
        <v>57.582000000000001</v>
      </c>
      <c r="O1300" s="30">
        <v>90.212000000000003</v>
      </c>
      <c r="P1300" s="30">
        <v>98.736999999999995</v>
      </c>
      <c r="Q1300" s="30">
        <v>98.316000000000003</v>
      </c>
      <c r="R1300" s="30">
        <v>76.072999999999993</v>
      </c>
      <c r="S1300" s="115">
        <f t="shared" si="169"/>
        <v>857.00400000000002</v>
      </c>
      <c r="T1300" s="71">
        <f>VLOOKUP(B1300,mas!B:D,3,FALSE)</f>
        <v>16</v>
      </c>
      <c r="U1300" s="30" t="str">
        <f>VLOOKUP(T1300,mas!P:Q,2,FALSE)</f>
        <v>京都協立病院</v>
      </c>
    </row>
    <row r="1301" spans="1:21">
      <c r="A1301" s="30">
        <f t="shared" si="161"/>
        <v>2024711</v>
      </c>
      <c r="B1301" s="30">
        <v>71</v>
      </c>
      <c r="C1301" s="30" t="s">
        <v>148</v>
      </c>
      <c r="D1301" s="30">
        <v>2024</v>
      </c>
      <c r="E1301" s="30">
        <v>1</v>
      </c>
      <c r="F1301" s="30" t="s">
        <v>166</v>
      </c>
      <c r="G1301" s="30">
        <v>0.52280000000000004</v>
      </c>
      <c r="H1301" s="30">
        <v>0.53290000000000004</v>
      </c>
      <c r="I1301" s="30">
        <v>0.5706</v>
      </c>
      <c r="J1301" s="30">
        <v>0.63560000000000005</v>
      </c>
      <c r="K1301" s="30">
        <v>0.56130000000000002</v>
      </c>
      <c r="L1301" s="30">
        <v>0.65610000000000002</v>
      </c>
      <c r="M1301" s="30">
        <v>0.70269999999999999</v>
      </c>
      <c r="N1301" s="30">
        <v>0.61470000000000002</v>
      </c>
      <c r="O1301" s="30">
        <v>0.53059999999999996</v>
      </c>
      <c r="P1301" s="30">
        <v>0.52659999999999996</v>
      </c>
      <c r="Q1301" s="30">
        <v>0.57730000000000004</v>
      </c>
      <c r="R1301" s="30">
        <v>0.49059999999999998</v>
      </c>
      <c r="S1301" s="115">
        <f t="shared" si="169"/>
        <v>6.9218000000000002</v>
      </c>
      <c r="T1301" s="71">
        <f>VLOOKUP(B1301,mas!B:D,3,FALSE)</f>
        <v>17</v>
      </c>
      <c r="U1301" s="30" t="str">
        <f>VLOOKUP(T1301,mas!P:Q,2,FALSE)</f>
        <v>あやべ協立エリア</v>
      </c>
    </row>
    <row r="1302" spans="1:21">
      <c r="A1302" s="30">
        <f t="shared" si="161"/>
        <v>2024713</v>
      </c>
      <c r="B1302" s="30">
        <v>71</v>
      </c>
      <c r="C1302" s="30" t="s">
        <v>148</v>
      </c>
      <c r="D1302" s="30">
        <v>2024</v>
      </c>
      <c r="E1302" s="30">
        <v>3</v>
      </c>
      <c r="F1302" s="30" t="s">
        <v>140</v>
      </c>
      <c r="G1302" s="30">
        <v>0</v>
      </c>
      <c r="H1302" s="30">
        <v>0</v>
      </c>
      <c r="I1302" s="30">
        <v>3.1899999999999998E-2</v>
      </c>
      <c r="J1302" s="30">
        <v>0</v>
      </c>
      <c r="K1302" s="30">
        <v>0</v>
      </c>
      <c r="L1302" s="30">
        <v>2.8400000000000002E-2</v>
      </c>
      <c r="M1302" s="30">
        <v>0</v>
      </c>
      <c r="N1302" s="30">
        <v>0</v>
      </c>
      <c r="O1302" s="30">
        <v>2.3699999999999999E-2</v>
      </c>
      <c r="P1302" s="30">
        <v>0</v>
      </c>
      <c r="Q1302" s="30">
        <v>0</v>
      </c>
      <c r="R1302" s="30">
        <v>0</v>
      </c>
      <c r="S1302" s="115">
        <f t="shared" si="169"/>
        <v>8.3999999999999991E-2</v>
      </c>
      <c r="T1302" s="71">
        <f>VLOOKUP(B1302,mas!B:D,3,FALSE)</f>
        <v>17</v>
      </c>
      <c r="U1302" s="30" t="str">
        <f>VLOOKUP(T1302,mas!P:Q,2,FALSE)</f>
        <v>あやべ協立エリア</v>
      </c>
    </row>
    <row r="1303" spans="1:21">
      <c r="A1303" s="30">
        <f t="shared" si="161"/>
        <v>2024715</v>
      </c>
      <c r="B1303" s="30">
        <v>71</v>
      </c>
      <c r="C1303" s="30" t="s">
        <v>148</v>
      </c>
      <c r="D1303" s="30">
        <v>2024</v>
      </c>
      <c r="E1303" s="30">
        <v>5</v>
      </c>
      <c r="F1303" s="30" t="s">
        <v>168</v>
      </c>
      <c r="G1303" s="30">
        <v>0.127</v>
      </c>
      <c r="H1303" s="30">
        <v>0.106</v>
      </c>
      <c r="I1303" s="30">
        <v>9.7000000000000003E-2</v>
      </c>
      <c r="J1303" s="30">
        <v>8.3000000000000004E-2</v>
      </c>
      <c r="K1303" s="30">
        <v>6.5000000000000002E-2</v>
      </c>
      <c r="L1303" s="30">
        <v>6.4000000000000001E-2</v>
      </c>
      <c r="M1303" s="30">
        <v>7.2999999999999995E-2</v>
      </c>
      <c r="N1303" s="30">
        <v>9.1999999999999998E-2</v>
      </c>
      <c r="O1303" s="30">
        <v>6.9000000000000006E-2</v>
      </c>
      <c r="P1303" s="30">
        <v>0.128</v>
      </c>
      <c r="Q1303" s="30">
        <v>0.14699999999999999</v>
      </c>
      <c r="R1303" s="30">
        <v>0.109</v>
      </c>
      <c r="S1303" s="115">
        <f t="shared" si="169"/>
        <v>1.1599999999999999</v>
      </c>
      <c r="T1303" s="71">
        <f>VLOOKUP(B1303,mas!B:D,3,FALSE)</f>
        <v>17</v>
      </c>
      <c r="U1303" s="30" t="str">
        <f>VLOOKUP(T1303,mas!P:Q,2,FALSE)</f>
        <v>あやべ協立エリア</v>
      </c>
    </row>
    <row r="1304" spans="1:21">
      <c r="A1304" s="30">
        <f t="shared" si="161"/>
        <v>2024717</v>
      </c>
      <c r="B1304" s="30">
        <v>71</v>
      </c>
      <c r="C1304" s="30" t="s">
        <v>148</v>
      </c>
      <c r="D1304" s="30">
        <v>2024</v>
      </c>
      <c r="E1304" s="30">
        <v>7</v>
      </c>
      <c r="F1304" s="30" t="s">
        <v>164</v>
      </c>
      <c r="G1304" s="30">
        <v>10.358000000000001</v>
      </c>
      <c r="H1304" s="30">
        <v>8.0169999999999995</v>
      </c>
      <c r="I1304" s="30">
        <v>9.5289999999999999</v>
      </c>
      <c r="J1304" s="30">
        <v>15.709</v>
      </c>
      <c r="K1304" s="30">
        <v>16.972000000000001</v>
      </c>
      <c r="L1304" s="30">
        <v>14.5</v>
      </c>
      <c r="M1304" s="30">
        <v>8.5299999999999994</v>
      </c>
      <c r="N1304" s="30">
        <v>14.242000000000001</v>
      </c>
      <c r="O1304" s="30">
        <v>21.113</v>
      </c>
      <c r="P1304" s="30">
        <v>22.917000000000002</v>
      </c>
      <c r="Q1304" s="30">
        <v>22.88</v>
      </c>
      <c r="R1304" s="30">
        <v>18.632999999999999</v>
      </c>
      <c r="S1304" s="115">
        <f t="shared" si="169"/>
        <v>183.4</v>
      </c>
      <c r="T1304" s="71">
        <f>VLOOKUP(B1304,mas!B:D,3,FALSE)</f>
        <v>17</v>
      </c>
      <c r="U1304" s="30" t="str">
        <f>VLOOKUP(T1304,mas!P:Q,2,FALSE)</f>
        <v>あやべ協立エリア</v>
      </c>
    </row>
    <row r="1305" spans="1:21">
      <c r="A1305" s="30">
        <f t="shared" si="161"/>
        <v>2024721</v>
      </c>
      <c r="B1305" s="30">
        <v>72</v>
      </c>
      <c r="C1305" s="30" t="s">
        <v>149</v>
      </c>
      <c r="D1305" s="30">
        <v>2024</v>
      </c>
      <c r="E1305" s="30">
        <v>1</v>
      </c>
      <c r="F1305" s="30" t="s">
        <v>166</v>
      </c>
      <c r="G1305" s="30">
        <v>7.8E-2</v>
      </c>
      <c r="H1305" s="30">
        <v>7.0999999999999994E-2</v>
      </c>
      <c r="I1305" s="30">
        <v>8.6999999999999994E-2</v>
      </c>
      <c r="J1305" s="30">
        <v>5.8999999999999997E-2</v>
      </c>
      <c r="K1305" s="30">
        <v>0.126</v>
      </c>
      <c r="L1305" s="30">
        <v>5.6000000000000001E-2</v>
      </c>
      <c r="M1305" s="30">
        <v>7.1999999999999995E-2</v>
      </c>
      <c r="N1305" s="30">
        <v>7.4999999999999997E-2</v>
      </c>
      <c r="O1305" s="30">
        <v>5.8000000000000003E-2</v>
      </c>
      <c r="P1305" s="30">
        <v>8.3000000000000004E-2</v>
      </c>
      <c r="Q1305" s="30">
        <v>7.9000000000000001E-2</v>
      </c>
      <c r="R1305" s="30">
        <v>5.8999999999999997E-2</v>
      </c>
      <c r="S1305" s="115">
        <f t="shared" si="169"/>
        <v>0.9029999999999998</v>
      </c>
      <c r="T1305" s="71">
        <f>VLOOKUP(B1305,mas!B:D,3,FALSE)</f>
        <v>18</v>
      </c>
      <c r="U1305" s="30" t="str">
        <f>VLOOKUP(T1305,mas!P:Q,2,FALSE)</f>
        <v>まいづる協立エリア</v>
      </c>
    </row>
    <row r="1306" spans="1:21">
      <c r="A1306" s="30">
        <f t="shared" si="161"/>
        <v>2024725</v>
      </c>
      <c r="B1306" s="30">
        <v>72</v>
      </c>
      <c r="C1306" s="30" t="s">
        <v>149</v>
      </c>
      <c r="D1306" s="30">
        <v>2024</v>
      </c>
      <c r="E1306" s="30">
        <v>5</v>
      </c>
      <c r="F1306" s="30" t="s">
        <v>168</v>
      </c>
      <c r="G1306" s="30">
        <v>2.7E-2</v>
      </c>
      <c r="H1306" s="30">
        <v>6.4000000000000001E-2</v>
      </c>
      <c r="I1306" s="30">
        <v>0.154</v>
      </c>
      <c r="J1306" s="30">
        <v>0.245</v>
      </c>
      <c r="K1306" s="30">
        <v>0.252</v>
      </c>
      <c r="L1306" s="30">
        <v>0.14199999999999999</v>
      </c>
      <c r="M1306" s="30">
        <v>6.3E-2</v>
      </c>
      <c r="N1306" s="30">
        <v>0.13400000000000001</v>
      </c>
      <c r="O1306" s="30">
        <v>0.185</v>
      </c>
      <c r="P1306" s="30">
        <v>0.21099999999999999</v>
      </c>
      <c r="Q1306" s="30">
        <v>0.18</v>
      </c>
      <c r="R1306" s="30">
        <v>0.12</v>
      </c>
      <c r="S1306" s="115">
        <f t="shared" si="169"/>
        <v>1.7770000000000001</v>
      </c>
      <c r="T1306" s="71">
        <f>VLOOKUP(B1306,mas!B:D,3,FALSE)</f>
        <v>18</v>
      </c>
      <c r="U1306" s="30" t="str">
        <f>VLOOKUP(T1306,mas!P:Q,2,FALSE)</f>
        <v>まいづる協立エリア</v>
      </c>
    </row>
    <row r="1307" spans="1:21">
      <c r="A1307" s="30">
        <f t="shared" si="161"/>
        <v>2024727</v>
      </c>
      <c r="B1307" s="30">
        <v>72</v>
      </c>
      <c r="C1307" s="30" t="s">
        <v>149</v>
      </c>
      <c r="D1307" s="30">
        <v>2024</v>
      </c>
      <c r="E1307" s="30">
        <v>7</v>
      </c>
      <c r="F1307" s="30" t="s">
        <v>164</v>
      </c>
      <c r="G1307" s="30">
        <v>2.0550000000000002</v>
      </c>
      <c r="H1307" s="30">
        <v>1.8029999999999999</v>
      </c>
      <c r="I1307" s="30">
        <v>1.9770000000000001</v>
      </c>
      <c r="J1307" s="30">
        <v>2.7290000000000001</v>
      </c>
      <c r="K1307" s="30">
        <v>2.2570000000000001</v>
      </c>
      <c r="L1307" s="30">
        <v>2.0760000000000001</v>
      </c>
      <c r="M1307" s="30">
        <v>2.0019999999999998</v>
      </c>
      <c r="N1307" s="30">
        <v>1.88</v>
      </c>
      <c r="O1307" s="30">
        <v>2.665</v>
      </c>
      <c r="P1307" s="30">
        <v>2.3610000000000002</v>
      </c>
      <c r="Q1307" s="30">
        <v>2.3639999999999999</v>
      </c>
      <c r="R1307" s="30">
        <v>2.1360000000000001</v>
      </c>
      <c r="S1307" s="115">
        <f t="shared" si="169"/>
        <v>26.305</v>
      </c>
      <c r="T1307" s="71">
        <f>VLOOKUP(B1307,mas!B:D,3,FALSE)</f>
        <v>18</v>
      </c>
      <c r="U1307" s="30" t="str">
        <f>VLOOKUP(T1307,mas!P:Q,2,FALSE)</f>
        <v>まいづる協立エリア</v>
      </c>
    </row>
    <row r="1308" spans="1:21">
      <c r="A1308" s="30">
        <f t="shared" si="161"/>
        <v>2024731</v>
      </c>
      <c r="B1308" s="30">
        <v>73</v>
      </c>
      <c r="C1308" s="30" t="s">
        <v>150</v>
      </c>
      <c r="D1308" s="30">
        <v>2024</v>
      </c>
      <c r="E1308" s="30">
        <v>1</v>
      </c>
      <c r="F1308" s="30" t="s">
        <v>166</v>
      </c>
      <c r="G1308" s="30">
        <v>4.2999999999999997E-2</v>
      </c>
      <c r="H1308" s="30">
        <v>4.65E-2</v>
      </c>
      <c r="I1308" s="30">
        <v>3.0800000000000001E-2</v>
      </c>
      <c r="J1308" s="30">
        <v>5.2699999999999997E-2</v>
      </c>
      <c r="K1308" s="30">
        <v>4.8599999999999997E-2</v>
      </c>
      <c r="L1308" s="30">
        <v>5.4300000000000001E-2</v>
      </c>
      <c r="M1308" s="30">
        <v>4.2000000000000003E-2</v>
      </c>
      <c r="N1308" s="30">
        <v>5.0700000000000002E-2</v>
      </c>
      <c r="O1308" s="30">
        <v>3.2500000000000001E-2</v>
      </c>
      <c r="P1308" s="30">
        <v>4.2299999999999997E-2</v>
      </c>
      <c r="Q1308" s="30">
        <v>6.5199999999999994E-2</v>
      </c>
      <c r="R1308" s="30">
        <v>3.6200000000000003E-2</v>
      </c>
      <c r="S1308" s="115">
        <f t="shared" si="169"/>
        <v>0.54480000000000006</v>
      </c>
      <c r="T1308" s="71">
        <f>VLOOKUP(B1308,mas!B:D,3,FALSE)</f>
        <v>19</v>
      </c>
      <c r="U1308" s="30" t="str">
        <f>VLOOKUP(T1308,mas!P:Q,2,FALSE)</f>
        <v>たんご協立エリア</v>
      </c>
    </row>
    <row r="1309" spans="1:21">
      <c r="A1309" s="30">
        <f t="shared" si="161"/>
        <v>2024732</v>
      </c>
      <c r="B1309" s="30">
        <v>73</v>
      </c>
      <c r="C1309" s="30" t="s">
        <v>150</v>
      </c>
      <c r="D1309" s="30">
        <v>2024</v>
      </c>
      <c r="E1309" s="30">
        <v>2</v>
      </c>
      <c r="F1309" s="30" t="s">
        <v>167</v>
      </c>
      <c r="G1309" s="30">
        <v>0</v>
      </c>
      <c r="H1309" s="30">
        <v>0</v>
      </c>
      <c r="I1309" s="30">
        <v>0</v>
      </c>
      <c r="J1309" s="30">
        <v>0</v>
      </c>
      <c r="K1309" s="30">
        <v>0</v>
      </c>
      <c r="L1309" s="30">
        <v>0</v>
      </c>
      <c r="M1309" s="30">
        <v>0</v>
      </c>
      <c r="N1309" s="30">
        <v>0</v>
      </c>
      <c r="O1309" s="30">
        <v>0</v>
      </c>
      <c r="P1309" s="30">
        <v>3.5999999999999997E-2</v>
      </c>
      <c r="Q1309" s="30">
        <v>0</v>
      </c>
      <c r="R1309" s="30">
        <v>0</v>
      </c>
      <c r="S1309" s="115">
        <f t="shared" si="169"/>
        <v>3.5999999999999997E-2</v>
      </c>
      <c r="T1309" s="71">
        <f>VLOOKUP(B1309,mas!B:D,3,FALSE)</f>
        <v>19</v>
      </c>
      <c r="U1309" s="30" t="str">
        <f>VLOOKUP(T1309,mas!P:Q,2,FALSE)</f>
        <v>たんご協立エリア</v>
      </c>
    </row>
    <row r="1310" spans="1:21">
      <c r="A1310" s="30">
        <f t="shared" ref="A1310:A1345" si="170">D1310*1000+B1310*10+E1310</f>
        <v>2024735</v>
      </c>
      <c r="B1310" s="30">
        <v>73</v>
      </c>
      <c r="C1310" s="30" t="s">
        <v>150</v>
      </c>
      <c r="D1310" s="30">
        <v>2024</v>
      </c>
      <c r="E1310" s="30">
        <v>5</v>
      </c>
      <c r="F1310" s="30" t="s">
        <v>168</v>
      </c>
      <c r="G1310" s="30">
        <v>4.0000000000000001E-3</v>
      </c>
      <c r="H1310" s="30">
        <v>3.7999999999999999E-2</v>
      </c>
      <c r="I1310" s="30">
        <v>0.23200000000000001</v>
      </c>
      <c r="J1310" s="30">
        <v>0.52900000000000003</v>
      </c>
      <c r="K1310" s="30">
        <v>0.48899999999999999</v>
      </c>
      <c r="L1310" s="30">
        <v>0.437</v>
      </c>
      <c r="M1310" s="30">
        <v>2.9000000000000001E-2</v>
      </c>
      <c r="N1310" s="30">
        <v>0.19800000000000001</v>
      </c>
      <c r="O1310" s="30">
        <v>0.39900000000000002</v>
      </c>
      <c r="P1310" s="30">
        <v>0.46800000000000003</v>
      </c>
      <c r="Q1310" s="30">
        <v>0.45500000000000002</v>
      </c>
      <c r="R1310" s="30">
        <v>0.36099999999999999</v>
      </c>
      <c r="S1310" s="115">
        <f t="shared" si="169"/>
        <v>3.6390000000000002</v>
      </c>
      <c r="T1310" s="71">
        <f>VLOOKUP(B1310,mas!B:D,3,FALSE)</f>
        <v>19</v>
      </c>
      <c r="U1310" s="30" t="str">
        <f>VLOOKUP(T1310,mas!P:Q,2,FALSE)</f>
        <v>たんご協立エリア</v>
      </c>
    </row>
    <row r="1311" spans="1:21">
      <c r="A1311" s="30">
        <f t="shared" si="170"/>
        <v>2024737</v>
      </c>
      <c r="B1311" s="30">
        <v>73</v>
      </c>
      <c r="C1311" s="30" t="s">
        <v>150</v>
      </c>
      <c r="D1311" s="30">
        <v>2024</v>
      </c>
      <c r="E1311" s="30">
        <v>7</v>
      </c>
      <c r="F1311" s="30" t="s">
        <v>164</v>
      </c>
      <c r="G1311" s="30">
        <v>2.4169999999999998</v>
      </c>
      <c r="H1311" s="30">
        <v>2.5350000000000001</v>
      </c>
      <c r="I1311" s="30">
        <v>2.254</v>
      </c>
      <c r="J1311" s="30">
        <v>2.3879999999999999</v>
      </c>
      <c r="K1311" s="30">
        <v>2.895</v>
      </c>
      <c r="L1311" s="30">
        <v>2.5990000000000002</v>
      </c>
      <c r="M1311" s="30">
        <v>2.0739999999999998</v>
      </c>
      <c r="N1311" s="30">
        <v>2.4049999999999998</v>
      </c>
      <c r="O1311" s="30">
        <v>2.5840000000000001</v>
      </c>
      <c r="P1311" s="30">
        <v>2.9569999999999999</v>
      </c>
      <c r="Q1311" s="30">
        <v>2.895</v>
      </c>
      <c r="R1311" s="30">
        <v>2.63</v>
      </c>
      <c r="S1311" s="115">
        <f t="shared" si="169"/>
        <v>30.632999999999999</v>
      </c>
      <c r="T1311" s="71">
        <f>VLOOKUP(B1311,mas!B:D,3,FALSE)</f>
        <v>19</v>
      </c>
      <c r="U1311" s="30" t="str">
        <f>VLOOKUP(T1311,mas!P:Q,2,FALSE)</f>
        <v>たんご協立エリア</v>
      </c>
    </row>
    <row r="1312" spans="1:21">
      <c r="A1312" s="30">
        <f t="shared" si="170"/>
        <v>2024741</v>
      </c>
      <c r="B1312" s="30">
        <v>74</v>
      </c>
      <c r="C1312" s="30" t="s">
        <v>151</v>
      </c>
      <c r="D1312" s="30">
        <v>2024</v>
      </c>
      <c r="E1312" s="30">
        <v>1</v>
      </c>
      <c r="F1312" s="30" t="s">
        <v>166</v>
      </c>
      <c r="G1312" s="30">
        <v>0.43709999999999999</v>
      </c>
      <c r="H1312" s="30">
        <v>0.36549999999999999</v>
      </c>
      <c r="I1312" s="30">
        <v>0.46</v>
      </c>
      <c r="J1312" s="30">
        <v>0.53180000000000005</v>
      </c>
      <c r="K1312" s="30">
        <v>0.50860000000000005</v>
      </c>
      <c r="L1312" s="30">
        <v>0.4002</v>
      </c>
      <c r="M1312" s="30">
        <v>0.37580000000000002</v>
      </c>
      <c r="N1312" s="30">
        <v>0.41410000000000002</v>
      </c>
      <c r="O1312" s="30">
        <v>0.48149999999999998</v>
      </c>
      <c r="P1312" s="30">
        <v>0.3695</v>
      </c>
      <c r="Q1312" s="30">
        <v>0.42699999999999999</v>
      </c>
      <c r="R1312" s="30">
        <v>0.46860000000000002</v>
      </c>
      <c r="S1312" s="115">
        <f t="shared" si="169"/>
        <v>5.2397</v>
      </c>
      <c r="T1312" s="71">
        <f>VLOOKUP(B1312,mas!B:D,3,FALSE)</f>
        <v>17</v>
      </c>
      <c r="U1312" s="30" t="str">
        <f>VLOOKUP(T1312,mas!P:Q,2,FALSE)</f>
        <v>あやべ協立エリア</v>
      </c>
    </row>
    <row r="1313" spans="1:21">
      <c r="A1313" s="30">
        <f t="shared" si="170"/>
        <v>2024761</v>
      </c>
      <c r="B1313" s="30">
        <v>76</v>
      </c>
      <c r="C1313" s="30" t="s">
        <v>152</v>
      </c>
      <c r="D1313" s="30">
        <v>2024</v>
      </c>
      <c r="E1313" s="30">
        <v>1</v>
      </c>
      <c r="F1313" s="30" t="s">
        <v>166</v>
      </c>
      <c r="G1313" s="30">
        <v>0.2092</v>
      </c>
      <c r="H1313" s="30">
        <v>0.14610000000000001</v>
      </c>
      <c r="I1313" s="30">
        <v>0.20860000000000001</v>
      </c>
      <c r="J1313" s="30">
        <v>0.22159999999999999</v>
      </c>
      <c r="K1313" s="30">
        <v>0.1993</v>
      </c>
      <c r="L1313" s="30">
        <v>0.2303</v>
      </c>
      <c r="M1313" s="30">
        <v>0.1762</v>
      </c>
      <c r="N1313" s="30">
        <v>0.2278</v>
      </c>
      <c r="O1313" s="30">
        <v>0.18559999999999999</v>
      </c>
      <c r="P1313" s="30">
        <v>0.20960000000000001</v>
      </c>
      <c r="Q1313" s="30">
        <v>0.14349999999999999</v>
      </c>
      <c r="R1313" s="30">
        <v>0.1666</v>
      </c>
      <c r="S1313" s="115">
        <f t="shared" si="169"/>
        <v>2.3243999999999998</v>
      </c>
      <c r="T1313" s="71">
        <f>VLOOKUP(B1313,mas!B:D,3,FALSE)</f>
        <v>19</v>
      </c>
      <c r="U1313" s="30" t="str">
        <f>VLOOKUP(T1313,mas!P:Q,2,FALSE)</f>
        <v>たんご協立エリア</v>
      </c>
    </row>
    <row r="1314" spans="1:21">
      <c r="A1314" s="30">
        <f t="shared" si="170"/>
        <v>2024762</v>
      </c>
      <c r="B1314" s="30">
        <v>76</v>
      </c>
      <c r="C1314" s="30" t="s">
        <v>152</v>
      </c>
      <c r="D1314" s="30">
        <v>2024</v>
      </c>
      <c r="E1314" s="30">
        <v>2</v>
      </c>
      <c r="F1314" s="30" t="s">
        <v>167</v>
      </c>
      <c r="G1314" s="30">
        <v>0</v>
      </c>
      <c r="H1314" s="30">
        <v>0</v>
      </c>
      <c r="I1314" s="30">
        <v>0</v>
      </c>
      <c r="J1314" s="30">
        <v>0</v>
      </c>
      <c r="K1314" s="30">
        <v>0</v>
      </c>
      <c r="L1314" s="30">
        <v>0</v>
      </c>
      <c r="M1314" s="30">
        <v>0</v>
      </c>
      <c r="N1314" s="30">
        <v>0</v>
      </c>
      <c r="O1314" s="30">
        <v>3.5999999999999997E-2</v>
      </c>
      <c r="P1314" s="30">
        <v>7.1999999999999995E-2</v>
      </c>
      <c r="Q1314" s="30">
        <v>7.1999999999999995E-2</v>
      </c>
      <c r="R1314" s="30">
        <v>7.1999999999999995E-2</v>
      </c>
      <c r="S1314" s="115">
        <f t="shared" si="169"/>
        <v>0.252</v>
      </c>
      <c r="T1314" s="71">
        <f>VLOOKUP(B1314,mas!B:D,3,FALSE)</f>
        <v>19</v>
      </c>
      <c r="U1314" s="30" t="str">
        <f>VLOOKUP(T1314,mas!P:Q,2,FALSE)</f>
        <v>たんご協立エリア</v>
      </c>
    </row>
    <row r="1315" spans="1:21">
      <c r="A1315" s="30">
        <f t="shared" si="170"/>
        <v>2024765</v>
      </c>
      <c r="B1315" s="30">
        <v>76</v>
      </c>
      <c r="C1315" s="30" t="s">
        <v>152</v>
      </c>
      <c r="D1315" s="30">
        <v>2024</v>
      </c>
      <c r="E1315" s="30">
        <v>5</v>
      </c>
      <c r="F1315" s="30" t="s">
        <v>168</v>
      </c>
      <c r="G1315" s="30">
        <v>7.0000000000000001E-3</v>
      </c>
      <c r="H1315" s="30">
        <v>5.0000000000000001E-3</v>
      </c>
      <c r="I1315" s="30">
        <v>5.0000000000000001E-3</v>
      </c>
      <c r="J1315" s="30">
        <v>4.0000000000000001E-3</v>
      </c>
      <c r="K1315" s="30">
        <v>2E-3</v>
      </c>
      <c r="L1315" s="30">
        <v>3.0000000000000001E-3</v>
      </c>
      <c r="M1315" s="30">
        <v>3.0000000000000001E-3</v>
      </c>
      <c r="N1315" s="30">
        <v>5.0000000000000001E-3</v>
      </c>
      <c r="O1315" s="30">
        <v>6.0000000000000001E-3</v>
      </c>
      <c r="P1315" s="30">
        <v>6.0000000000000001E-3</v>
      </c>
      <c r="Q1315" s="30">
        <v>8.9999999999999993E-3</v>
      </c>
      <c r="R1315" s="30">
        <v>8.9999999999999993E-3</v>
      </c>
      <c r="S1315" s="115">
        <f t="shared" si="169"/>
        <v>6.3999999999999987E-2</v>
      </c>
      <c r="T1315" s="71">
        <f>VLOOKUP(B1315,mas!B:D,3,FALSE)</f>
        <v>19</v>
      </c>
      <c r="U1315" s="30" t="str">
        <f>VLOOKUP(T1315,mas!P:Q,2,FALSE)</f>
        <v>たんご協立エリア</v>
      </c>
    </row>
    <row r="1316" spans="1:21">
      <c r="A1316" s="30">
        <f t="shared" si="170"/>
        <v>2024767</v>
      </c>
      <c r="B1316" s="30">
        <v>76</v>
      </c>
      <c r="C1316" s="30" t="s">
        <v>152</v>
      </c>
      <c r="D1316" s="30">
        <v>2024</v>
      </c>
      <c r="E1316" s="30">
        <v>7</v>
      </c>
      <c r="F1316" s="30" t="s">
        <v>164</v>
      </c>
      <c r="G1316" s="30">
        <v>0.73799999999999999</v>
      </c>
      <c r="H1316" s="30">
        <v>0.316</v>
      </c>
      <c r="I1316" s="30">
        <v>0.252</v>
      </c>
      <c r="J1316" s="30">
        <v>0.502</v>
      </c>
      <c r="K1316" s="30">
        <v>0.84799999999999998</v>
      </c>
      <c r="L1316" s="30">
        <v>0.91200000000000003</v>
      </c>
      <c r="M1316" s="30">
        <v>0.59499999999999997</v>
      </c>
      <c r="N1316" s="30">
        <v>0.34100000000000003</v>
      </c>
      <c r="O1316" s="30">
        <v>0.57799999999999996</v>
      </c>
      <c r="P1316" s="30">
        <v>0.96499999999999997</v>
      </c>
      <c r="Q1316" s="30">
        <v>0.97199999999999998</v>
      </c>
      <c r="R1316" s="30">
        <v>0.57899999999999996</v>
      </c>
      <c r="S1316" s="115">
        <f t="shared" si="169"/>
        <v>7.5979999999999999</v>
      </c>
      <c r="T1316" s="71">
        <f>VLOOKUP(B1316,mas!B:D,3,FALSE)</f>
        <v>19</v>
      </c>
      <c r="U1316" s="30" t="str">
        <f>VLOOKUP(T1316,mas!P:Q,2,FALSE)</f>
        <v>たんご協立エリア</v>
      </c>
    </row>
    <row r="1317" spans="1:21">
      <c r="A1317" s="30">
        <f t="shared" si="170"/>
        <v>2024771</v>
      </c>
      <c r="B1317" s="30">
        <v>77</v>
      </c>
      <c r="C1317" s="30" t="s">
        <v>153</v>
      </c>
      <c r="D1317" s="30">
        <v>2024</v>
      </c>
      <c r="E1317" s="30">
        <v>1</v>
      </c>
      <c r="F1317" s="30" t="s">
        <v>166</v>
      </c>
      <c r="G1317" s="30">
        <v>0.221</v>
      </c>
      <c r="H1317" s="30">
        <v>0.109</v>
      </c>
      <c r="I1317" s="30">
        <v>0.14899999999999999</v>
      </c>
      <c r="J1317" s="30">
        <v>0.13300000000000001</v>
      </c>
      <c r="K1317" s="30">
        <v>0.17</v>
      </c>
      <c r="L1317" s="30">
        <v>0.16900000000000001</v>
      </c>
      <c r="M1317" s="30">
        <v>0.154</v>
      </c>
      <c r="N1317" s="30">
        <v>0.104</v>
      </c>
      <c r="O1317" s="30">
        <v>0.17100000000000001</v>
      </c>
      <c r="P1317" s="30">
        <v>0.154</v>
      </c>
      <c r="Q1317" s="30">
        <v>0.156</v>
      </c>
      <c r="R1317" s="30">
        <v>0.11600000000000001</v>
      </c>
      <c r="S1317" s="115">
        <f t="shared" si="169"/>
        <v>1.806</v>
      </c>
      <c r="T1317" s="71">
        <f>VLOOKUP(B1317,mas!B:D,3,FALSE)</f>
        <v>20</v>
      </c>
      <c r="U1317" s="30" t="str">
        <f>VLOOKUP(T1317,mas!P:Q,2,FALSE)</f>
        <v>ふくちやま協立エリア</v>
      </c>
    </row>
    <row r="1318" spans="1:21">
      <c r="A1318" s="30">
        <f t="shared" si="170"/>
        <v>2024777</v>
      </c>
      <c r="B1318" s="30">
        <v>77</v>
      </c>
      <c r="C1318" s="30" t="s">
        <v>153</v>
      </c>
      <c r="D1318" s="30">
        <v>2024</v>
      </c>
      <c r="E1318" s="30">
        <v>7</v>
      </c>
      <c r="F1318" s="30" t="s">
        <v>164</v>
      </c>
      <c r="G1318" s="30">
        <v>1.2050000000000001</v>
      </c>
      <c r="H1318" s="30">
        <v>0.69499999999999995</v>
      </c>
      <c r="I1318" s="30">
        <v>0.621</v>
      </c>
      <c r="J1318" s="30">
        <v>0.67500000000000004</v>
      </c>
      <c r="K1318" s="30">
        <v>0.876</v>
      </c>
      <c r="L1318" s="30">
        <v>0.88500000000000001</v>
      </c>
      <c r="M1318" s="30">
        <v>0.75900000000000001</v>
      </c>
      <c r="N1318" s="30">
        <v>0.58299999999999996</v>
      </c>
      <c r="O1318" s="30">
        <v>0.81399999999999995</v>
      </c>
      <c r="P1318" s="30">
        <v>1.1140000000000001</v>
      </c>
      <c r="Q1318" s="30">
        <v>1.3089999999999999</v>
      </c>
      <c r="R1318" s="30">
        <v>1.0649999999999999</v>
      </c>
      <c r="S1318" s="115">
        <f t="shared" si="169"/>
        <v>10.600999999999999</v>
      </c>
      <c r="T1318" s="71">
        <f>VLOOKUP(B1318,mas!B:D,3,FALSE)</f>
        <v>20</v>
      </c>
      <c r="U1318" s="30" t="str">
        <f>VLOOKUP(T1318,mas!P:Q,2,FALSE)</f>
        <v>ふくちやま協立エリア</v>
      </c>
    </row>
    <row r="1319" spans="1:21">
      <c r="A1319" s="30">
        <f t="shared" si="170"/>
        <v>2024781</v>
      </c>
      <c r="B1319" s="30">
        <v>78</v>
      </c>
      <c r="C1319" s="30" t="s">
        <v>154</v>
      </c>
      <c r="D1319" s="30">
        <v>2024</v>
      </c>
      <c r="E1319" s="30">
        <v>1</v>
      </c>
      <c r="F1319" s="30" t="s">
        <v>166</v>
      </c>
      <c r="G1319" s="30">
        <v>0.3</v>
      </c>
      <c r="H1319" s="30">
        <v>0.2</v>
      </c>
      <c r="I1319" s="30">
        <v>0.34699999999999998</v>
      </c>
      <c r="J1319" s="30">
        <v>0.30599999999999999</v>
      </c>
      <c r="K1319" s="30">
        <v>0.34899999999999998</v>
      </c>
      <c r="L1319" s="30">
        <v>0.35299999999999998</v>
      </c>
      <c r="M1319" s="30">
        <v>0.25800000000000001</v>
      </c>
      <c r="N1319" s="30">
        <v>0.28799999999999998</v>
      </c>
      <c r="O1319" s="30">
        <v>0.317</v>
      </c>
      <c r="P1319" s="30">
        <v>0.188</v>
      </c>
      <c r="Q1319" s="30">
        <v>0.36399999999999999</v>
      </c>
      <c r="R1319" s="30">
        <v>0.247</v>
      </c>
      <c r="S1319" s="115">
        <f t="shared" si="169"/>
        <v>3.5169999999999999</v>
      </c>
      <c r="T1319" s="71">
        <f>VLOOKUP(B1319,mas!B:D,3,FALSE)</f>
        <v>18</v>
      </c>
      <c r="U1319" s="30" t="str">
        <f>VLOOKUP(T1319,mas!P:Q,2,FALSE)</f>
        <v>まいづる協立エリア</v>
      </c>
    </row>
    <row r="1320" spans="1:21">
      <c r="A1320" s="30">
        <f t="shared" si="170"/>
        <v>2024782</v>
      </c>
      <c r="B1320" s="30">
        <v>78</v>
      </c>
      <c r="C1320" s="30" t="s">
        <v>154</v>
      </c>
      <c r="D1320" s="30">
        <v>2024</v>
      </c>
      <c r="E1320" s="30">
        <v>2</v>
      </c>
      <c r="F1320" s="30" t="s">
        <v>167</v>
      </c>
      <c r="G1320" s="30">
        <v>0</v>
      </c>
      <c r="H1320" s="30">
        <v>0</v>
      </c>
      <c r="I1320" s="30">
        <v>0</v>
      </c>
      <c r="J1320" s="30">
        <v>0</v>
      </c>
      <c r="K1320" s="30">
        <v>0</v>
      </c>
      <c r="L1320" s="30">
        <v>0</v>
      </c>
      <c r="M1320" s="30">
        <v>0</v>
      </c>
      <c r="N1320" s="30">
        <v>0</v>
      </c>
      <c r="O1320" s="30">
        <v>1.7999999999999999E-2</v>
      </c>
      <c r="P1320" s="30">
        <v>0</v>
      </c>
      <c r="Q1320" s="30">
        <v>0</v>
      </c>
      <c r="R1320" s="30">
        <v>0</v>
      </c>
      <c r="S1320" s="115">
        <f t="shared" si="169"/>
        <v>1.7999999999999999E-2</v>
      </c>
      <c r="T1320" s="71">
        <f>VLOOKUP(B1320,mas!B:D,3,FALSE)</f>
        <v>18</v>
      </c>
      <c r="U1320" s="30" t="str">
        <f>VLOOKUP(T1320,mas!P:Q,2,FALSE)</f>
        <v>まいづる協立エリア</v>
      </c>
    </row>
    <row r="1321" spans="1:21">
      <c r="A1321" s="30">
        <f t="shared" si="170"/>
        <v>2024787</v>
      </c>
      <c r="B1321" s="30">
        <v>78</v>
      </c>
      <c r="C1321" s="30" t="s">
        <v>154</v>
      </c>
      <c r="D1321" s="30">
        <v>2024</v>
      </c>
      <c r="E1321" s="30">
        <v>7</v>
      </c>
      <c r="F1321" s="30" t="s">
        <v>164</v>
      </c>
      <c r="G1321" s="30">
        <v>0.34499999999999997</v>
      </c>
      <c r="H1321" s="30">
        <v>0.252</v>
      </c>
      <c r="I1321" s="30">
        <v>0.34599999999999997</v>
      </c>
      <c r="J1321" s="30">
        <v>0.59899999999999998</v>
      </c>
      <c r="K1321" s="30">
        <v>0.57599999999999996</v>
      </c>
      <c r="L1321" s="30">
        <v>0.47399999999999998</v>
      </c>
      <c r="M1321" s="30">
        <v>0.28999999999999998</v>
      </c>
      <c r="N1321" s="30">
        <v>0.45300000000000001</v>
      </c>
      <c r="O1321" s="30">
        <v>0.90700000000000003</v>
      </c>
      <c r="P1321" s="30">
        <v>0.85399999999999998</v>
      </c>
      <c r="Q1321" s="30">
        <v>0.96399999999999997</v>
      </c>
      <c r="R1321" s="30">
        <v>0.67200000000000004</v>
      </c>
      <c r="S1321" s="115">
        <f t="shared" si="169"/>
        <v>6.7319999999999984</v>
      </c>
      <c r="T1321" s="71">
        <f>VLOOKUP(B1321,mas!B:D,3,FALSE)</f>
        <v>18</v>
      </c>
      <c r="U1321" s="30" t="str">
        <f>VLOOKUP(T1321,mas!P:Q,2,FALSE)</f>
        <v>まいづる協立エリア</v>
      </c>
    </row>
    <row r="1322" spans="1:21">
      <c r="A1322" s="30">
        <f t="shared" si="170"/>
        <v>2024811</v>
      </c>
      <c r="B1322" s="30">
        <v>81</v>
      </c>
      <c r="C1322" s="30" t="s">
        <v>155</v>
      </c>
      <c r="D1322" s="30">
        <v>2024</v>
      </c>
      <c r="E1322" s="30">
        <v>1</v>
      </c>
      <c r="F1322" s="30" t="s">
        <v>166</v>
      </c>
      <c r="G1322" s="30">
        <v>0.28100000000000003</v>
      </c>
      <c r="H1322" s="30">
        <v>0.224</v>
      </c>
      <c r="I1322" s="30">
        <v>0.25900000000000001</v>
      </c>
      <c r="J1322" s="30">
        <v>0.216</v>
      </c>
      <c r="K1322" s="30">
        <v>0.19700000000000001</v>
      </c>
      <c r="L1322" s="30">
        <v>0.32</v>
      </c>
      <c r="M1322" s="30">
        <v>0.254</v>
      </c>
      <c r="N1322" s="30">
        <v>0.254</v>
      </c>
      <c r="O1322" s="30">
        <v>0.24</v>
      </c>
      <c r="P1322" s="30">
        <v>0.219</v>
      </c>
      <c r="Q1322" s="30">
        <v>0.224</v>
      </c>
      <c r="R1322" s="30">
        <v>0.22700000000000001</v>
      </c>
      <c r="S1322" s="115">
        <f t="shared" si="169"/>
        <v>2.915</v>
      </c>
      <c r="T1322" s="71">
        <f>VLOOKUP(B1322,mas!B:D,3,FALSE)</f>
        <v>20</v>
      </c>
      <c r="U1322" s="30" t="str">
        <f>VLOOKUP(T1322,mas!P:Q,2,FALSE)</f>
        <v>ふくちやま協立エリア</v>
      </c>
    </row>
    <row r="1323" spans="1:21">
      <c r="A1323" s="30">
        <f t="shared" si="170"/>
        <v>2024815</v>
      </c>
      <c r="B1323" s="30">
        <v>81</v>
      </c>
      <c r="C1323" s="30" t="s">
        <v>155</v>
      </c>
      <c r="D1323" s="30">
        <v>2024</v>
      </c>
      <c r="E1323" s="30">
        <v>5</v>
      </c>
      <c r="F1323" s="30" t="s">
        <v>168</v>
      </c>
      <c r="G1323" s="30">
        <v>2E-3</v>
      </c>
      <c r="H1323" s="30">
        <v>2E-3</v>
      </c>
      <c r="I1323" s="30">
        <v>2E-3</v>
      </c>
      <c r="J1323" s="30">
        <v>0</v>
      </c>
      <c r="K1323" s="30">
        <v>0</v>
      </c>
      <c r="L1323" s="30">
        <v>0</v>
      </c>
      <c r="M1323" s="30">
        <v>0</v>
      </c>
      <c r="N1323" s="30">
        <v>1E-3</v>
      </c>
      <c r="O1323" s="30">
        <v>2E-3</v>
      </c>
      <c r="P1323" s="30">
        <v>2E-3</v>
      </c>
      <c r="Q1323" s="30">
        <v>2E-3</v>
      </c>
      <c r="R1323" s="30">
        <v>2E-3</v>
      </c>
      <c r="S1323" s="115">
        <f t="shared" si="169"/>
        <v>1.5000000000000001E-2</v>
      </c>
      <c r="T1323" s="71">
        <f>VLOOKUP(B1323,mas!B:D,3,FALSE)</f>
        <v>20</v>
      </c>
      <c r="U1323" s="30" t="str">
        <f>VLOOKUP(T1323,mas!P:Q,2,FALSE)</f>
        <v>ふくちやま協立エリア</v>
      </c>
    </row>
    <row r="1324" spans="1:21">
      <c r="A1324" s="30">
        <f t="shared" si="170"/>
        <v>2024817</v>
      </c>
      <c r="B1324" s="30">
        <v>81</v>
      </c>
      <c r="C1324" s="30" t="s">
        <v>155</v>
      </c>
      <c r="D1324" s="30">
        <v>2024</v>
      </c>
      <c r="E1324" s="30">
        <v>7</v>
      </c>
      <c r="F1324" s="30" t="s">
        <v>164</v>
      </c>
      <c r="G1324" s="30">
        <v>5.49</v>
      </c>
      <c r="H1324" s="30">
        <v>3.1640000000000001</v>
      </c>
      <c r="I1324" s="30">
        <v>2.2890000000000001</v>
      </c>
      <c r="J1324" s="30">
        <v>3.0760000000000001</v>
      </c>
      <c r="K1324" s="30">
        <v>3.99</v>
      </c>
      <c r="L1324" s="30">
        <v>4.0330000000000004</v>
      </c>
      <c r="M1324" s="30">
        <v>3.46</v>
      </c>
      <c r="N1324" s="30">
        <v>2.657</v>
      </c>
      <c r="O1324" s="30">
        <v>3.7090000000000001</v>
      </c>
      <c r="P1324" s="30">
        <v>5.0739999999999998</v>
      </c>
      <c r="Q1324" s="30">
        <v>5.9649999999999999</v>
      </c>
      <c r="R1324" s="30">
        <v>4.851</v>
      </c>
      <c r="S1324" s="115">
        <f t="shared" si="169"/>
        <v>47.757999999999996</v>
      </c>
      <c r="T1324" s="71">
        <f>VLOOKUP(B1324,mas!B:D,3,FALSE)</f>
        <v>20</v>
      </c>
      <c r="U1324" s="30" t="str">
        <f>VLOOKUP(T1324,mas!P:Q,2,FALSE)</f>
        <v>ふくちやま協立エリア</v>
      </c>
    </row>
    <row r="1325" spans="1:21">
      <c r="A1325" s="30">
        <f t="shared" si="170"/>
        <v>2024971</v>
      </c>
      <c r="B1325" s="72">
        <v>97</v>
      </c>
      <c r="C1325" s="72" t="str">
        <f>VLOOKUP(B1325,mas!B:C,2,FALSE)</f>
        <v>京都市内事業所計</v>
      </c>
      <c r="D1325" s="72">
        <v>2024</v>
      </c>
      <c r="E1325" s="72">
        <v>1</v>
      </c>
      <c r="F1325" s="72" t="str">
        <f>VLOOKUP(E1325,mas!G:H,2,FALSE)</f>
        <v>揮発油（ガソリン）</v>
      </c>
      <c r="G1325" s="72">
        <f>SUMIF($E$1249:$E$1296,$E1325,G$1249:G$1296)</f>
        <v>2.0630999999999999</v>
      </c>
      <c r="H1325" s="72">
        <f t="shared" ref="G1325:R1331" si="171">SUMIF($E$1249:$E$1296,$E1325,H$1249:H$1296)</f>
        <v>2.1884000000000001</v>
      </c>
      <c r="I1325" s="72">
        <f t="shared" si="171"/>
        <v>2.3479999999999999</v>
      </c>
      <c r="J1325" s="72">
        <f t="shared" si="171"/>
        <v>2.9779999999999998</v>
      </c>
      <c r="K1325" s="72">
        <f t="shared" si="171"/>
        <v>2.9443000000000001</v>
      </c>
      <c r="L1325" s="72">
        <f t="shared" si="171"/>
        <v>2.7719000000000005</v>
      </c>
      <c r="M1325" s="72">
        <f t="shared" si="171"/>
        <v>2.5798999999999999</v>
      </c>
      <c r="N1325" s="72">
        <f t="shared" si="171"/>
        <v>2.0137999999999998</v>
      </c>
      <c r="O1325" s="72">
        <f t="shared" si="171"/>
        <v>2.1038000000000001</v>
      </c>
      <c r="P1325" s="72">
        <f t="shared" si="171"/>
        <v>1.9747999999999999</v>
      </c>
      <c r="Q1325" s="72">
        <f t="shared" si="171"/>
        <v>2.0949</v>
      </c>
      <c r="R1325" s="72">
        <f t="shared" si="171"/>
        <v>1.9984000000000002</v>
      </c>
      <c r="S1325" s="115">
        <f t="shared" si="169"/>
        <v>28.059299999999997</v>
      </c>
      <c r="T1325" s="71"/>
    </row>
    <row r="1326" spans="1:21">
      <c r="A1326" s="30">
        <f t="shared" si="170"/>
        <v>2024972</v>
      </c>
      <c r="B1326" s="72">
        <v>97</v>
      </c>
      <c r="C1326" s="72" t="str">
        <f>VLOOKUP(B1326,mas!B:C,2,FALSE)</f>
        <v>京都市内事業所計</v>
      </c>
      <c r="D1326" s="72">
        <v>2024</v>
      </c>
      <c r="E1326" s="72">
        <v>2</v>
      </c>
      <c r="F1326" s="72" t="str">
        <f>VLOOKUP(E1326,mas!G:H,2,FALSE)</f>
        <v>灯　油</v>
      </c>
      <c r="G1326" s="72">
        <f t="shared" si="171"/>
        <v>0</v>
      </c>
      <c r="H1326" s="72">
        <f t="shared" si="171"/>
        <v>0</v>
      </c>
      <c r="I1326" s="72">
        <f t="shared" si="171"/>
        <v>0</v>
      </c>
      <c r="J1326" s="72">
        <f t="shared" si="171"/>
        <v>0</v>
      </c>
      <c r="K1326" s="72">
        <f t="shared" si="171"/>
        <v>0</v>
      </c>
      <c r="L1326" s="72">
        <f t="shared" si="171"/>
        <v>0</v>
      </c>
      <c r="M1326" s="72">
        <f t="shared" si="171"/>
        <v>0</v>
      </c>
      <c r="N1326" s="72">
        <f t="shared" si="171"/>
        <v>0.14599999999999999</v>
      </c>
      <c r="O1326" s="72">
        <f t="shared" si="171"/>
        <v>0.27200000000000002</v>
      </c>
      <c r="P1326" s="72">
        <f t="shared" si="171"/>
        <v>0.51</v>
      </c>
      <c r="Q1326" s="72">
        <f t="shared" si="171"/>
        <v>4.7500000000000001E-2</v>
      </c>
      <c r="R1326" s="72">
        <f t="shared" si="171"/>
        <v>0.32800000000000001</v>
      </c>
      <c r="S1326" s="115">
        <f t="shared" si="169"/>
        <v>1.3035000000000001</v>
      </c>
      <c r="T1326" s="71"/>
    </row>
    <row r="1327" spans="1:21">
      <c r="A1327" s="30">
        <f t="shared" si="170"/>
        <v>2024973</v>
      </c>
      <c r="B1327" s="72">
        <v>97</v>
      </c>
      <c r="C1327" s="72" t="str">
        <f>VLOOKUP(B1327,mas!B:C,2,FALSE)</f>
        <v>京都市内事業所計</v>
      </c>
      <c r="D1327" s="72">
        <v>2024</v>
      </c>
      <c r="E1327" s="72">
        <v>3</v>
      </c>
      <c r="F1327" s="72" t="str">
        <f>VLOOKUP(E1327,mas!G:H,2,FALSE)</f>
        <v>軽　油</v>
      </c>
      <c r="G1327" s="72">
        <f t="shared" si="171"/>
        <v>0.247</v>
      </c>
      <c r="H1327" s="72">
        <f t="shared" si="171"/>
        <v>0.26800000000000002</v>
      </c>
      <c r="I1327" s="72">
        <f t="shared" si="171"/>
        <v>0.33300000000000002</v>
      </c>
      <c r="J1327" s="72">
        <f t="shared" si="171"/>
        <v>0.32800000000000001</v>
      </c>
      <c r="K1327" s="72">
        <f t="shared" si="171"/>
        <v>0.33400000000000002</v>
      </c>
      <c r="L1327" s="72">
        <f t="shared" si="171"/>
        <v>0.30099999999999999</v>
      </c>
      <c r="M1327" s="72">
        <f t="shared" si="171"/>
        <v>0.30099999999999999</v>
      </c>
      <c r="N1327" s="72">
        <f t="shared" si="171"/>
        <v>0.223</v>
      </c>
      <c r="O1327" s="72">
        <f t="shared" si="171"/>
        <v>0.23300000000000001</v>
      </c>
      <c r="P1327" s="72">
        <f t="shared" si="171"/>
        <v>0.21199999999999999</v>
      </c>
      <c r="Q1327" s="72">
        <f t="shared" si="171"/>
        <v>0.215</v>
      </c>
      <c r="R1327" s="72">
        <f t="shared" si="171"/>
        <v>0.25700000000000001</v>
      </c>
      <c r="S1327" s="115">
        <f t="shared" si="169"/>
        <v>3.2520000000000002</v>
      </c>
      <c r="T1327" s="71"/>
    </row>
    <row r="1328" spans="1:21">
      <c r="A1328" s="30">
        <f t="shared" si="170"/>
        <v>2024974</v>
      </c>
      <c r="B1328" s="72">
        <v>97</v>
      </c>
      <c r="C1328" s="72" t="str">
        <f>VLOOKUP(B1328,mas!B:C,2,FALSE)</f>
        <v>京都市内事業所計</v>
      </c>
      <c r="D1328" s="72">
        <v>2024</v>
      </c>
      <c r="E1328" s="72">
        <v>4</v>
      </c>
      <c r="F1328" s="72" t="str">
        <f>VLOOKUP(E1328,mas!G:H,2,FALSE)</f>
        <v>Ａ重油</v>
      </c>
      <c r="G1328" s="72">
        <f t="shared" si="171"/>
        <v>0</v>
      </c>
      <c r="H1328" s="72">
        <f t="shared" si="171"/>
        <v>0</v>
      </c>
      <c r="I1328" s="72">
        <f t="shared" si="171"/>
        <v>0</v>
      </c>
      <c r="J1328" s="72">
        <f t="shared" si="171"/>
        <v>0</v>
      </c>
      <c r="K1328" s="72">
        <f t="shared" si="171"/>
        <v>0</v>
      </c>
      <c r="L1328" s="72">
        <f t="shared" si="171"/>
        <v>0</v>
      </c>
      <c r="M1328" s="72">
        <f t="shared" si="171"/>
        <v>0</v>
      </c>
      <c r="N1328" s="72">
        <f t="shared" si="171"/>
        <v>0</v>
      </c>
      <c r="O1328" s="72">
        <f t="shared" si="171"/>
        <v>0</v>
      </c>
      <c r="P1328" s="72">
        <f t="shared" si="171"/>
        <v>0</v>
      </c>
      <c r="Q1328" s="72">
        <f t="shared" si="171"/>
        <v>0</v>
      </c>
      <c r="R1328" s="72">
        <f t="shared" si="171"/>
        <v>0</v>
      </c>
      <c r="S1328" s="115">
        <f t="shared" si="169"/>
        <v>0</v>
      </c>
      <c r="T1328" s="71"/>
    </row>
    <row r="1329" spans="1:20">
      <c r="A1329" s="30">
        <f t="shared" si="170"/>
        <v>2024975</v>
      </c>
      <c r="B1329" s="72">
        <v>97</v>
      </c>
      <c r="C1329" s="72" t="str">
        <f>VLOOKUP(B1329,mas!B:C,2,FALSE)</f>
        <v>京都市内事業所計</v>
      </c>
      <c r="D1329" s="72">
        <v>2024</v>
      </c>
      <c r="E1329" s="72">
        <v>5</v>
      </c>
      <c r="F1329" s="72" t="str">
        <f>VLOOKUP(E1329,mas!G:H,2,FALSE)</f>
        <v>液化石油ガス（LPG)</v>
      </c>
      <c r="G1329" s="72">
        <f t="shared" si="171"/>
        <v>0</v>
      </c>
      <c r="H1329" s="72">
        <f t="shared" si="171"/>
        <v>0</v>
      </c>
      <c r="I1329" s="72">
        <f t="shared" si="171"/>
        <v>0</v>
      </c>
      <c r="J1329" s="72">
        <f t="shared" si="171"/>
        <v>0</v>
      </c>
      <c r="K1329" s="72">
        <f t="shared" si="171"/>
        <v>0</v>
      </c>
      <c r="L1329" s="72">
        <f t="shared" si="171"/>
        <v>0</v>
      </c>
      <c r="M1329" s="72">
        <f t="shared" si="171"/>
        <v>0</v>
      </c>
      <c r="N1329" s="72">
        <f t="shared" si="171"/>
        <v>0</v>
      </c>
      <c r="O1329" s="72">
        <f t="shared" si="171"/>
        <v>0</v>
      </c>
      <c r="P1329" s="72">
        <f t="shared" si="171"/>
        <v>0</v>
      </c>
      <c r="Q1329" s="72">
        <f t="shared" si="171"/>
        <v>0</v>
      </c>
      <c r="R1329" s="72">
        <f t="shared" si="171"/>
        <v>0</v>
      </c>
      <c r="S1329" s="115">
        <f t="shared" si="169"/>
        <v>0</v>
      </c>
      <c r="T1329" s="71"/>
    </row>
    <row r="1330" spans="1:20">
      <c r="A1330" s="30">
        <f t="shared" si="170"/>
        <v>2024976</v>
      </c>
      <c r="B1330" s="72">
        <v>97</v>
      </c>
      <c r="C1330" s="72" t="str">
        <f>VLOOKUP(B1330,mas!B:C,2,FALSE)</f>
        <v>京都市内事業所計</v>
      </c>
      <c r="D1330" s="72">
        <v>2024</v>
      </c>
      <c r="E1330" s="72">
        <v>6</v>
      </c>
      <c r="F1330" s="72" t="str">
        <f>VLOOKUP(E1330,mas!G:H,2,FALSE)</f>
        <v>都市ガス（13A）</v>
      </c>
      <c r="G1330" s="72">
        <f t="shared" si="171"/>
        <v>22.277999999999999</v>
      </c>
      <c r="H1330" s="72">
        <f t="shared" si="171"/>
        <v>15.49</v>
      </c>
      <c r="I1330" s="72">
        <f t="shared" si="171"/>
        <v>19.042000000000002</v>
      </c>
      <c r="J1330" s="72">
        <f t="shared" si="171"/>
        <v>24.954000000000001</v>
      </c>
      <c r="K1330" s="72">
        <f t="shared" si="171"/>
        <v>32.942</v>
      </c>
      <c r="L1330" s="72">
        <f t="shared" si="171"/>
        <v>30.621000000000002</v>
      </c>
      <c r="M1330" s="72">
        <f t="shared" si="171"/>
        <v>23.692000000000004</v>
      </c>
      <c r="N1330" s="72">
        <f t="shared" si="171"/>
        <v>18.311000000000003</v>
      </c>
      <c r="O1330" s="72">
        <f t="shared" si="171"/>
        <v>24.876000000000001</v>
      </c>
      <c r="P1330" s="72">
        <f t="shared" si="171"/>
        <v>31.220000000000006</v>
      </c>
      <c r="Q1330" s="72">
        <f t="shared" si="171"/>
        <v>34.434999999999995</v>
      </c>
      <c r="R1330" s="72">
        <f t="shared" si="171"/>
        <v>28.560000000000002</v>
      </c>
      <c r="S1330" s="115">
        <f t="shared" si="169"/>
        <v>306.42100000000005</v>
      </c>
      <c r="T1330" s="71"/>
    </row>
    <row r="1331" spans="1:20">
      <c r="A1331" s="30">
        <f t="shared" si="170"/>
        <v>2024977</v>
      </c>
      <c r="B1331" s="72">
        <v>97</v>
      </c>
      <c r="C1331" s="72" t="str">
        <f>VLOOKUP(B1331,mas!B:C,2,FALSE)</f>
        <v>京都市内事業所計</v>
      </c>
      <c r="D1331" s="72">
        <v>2024</v>
      </c>
      <c r="E1331" s="72">
        <v>7</v>
      </c>
      <c r="F1331" s="72" t="str">
        <f>VLOOKUP(E1331,mas!G:H,2,FALSE)</f>
        <v>電　力</v>
      </c>
      <c r="G1331" s="72">
        <f t="shared" si="171"/>
        <v>426.60199999999992</v>
      </c>
      <c r="H1331" s="72">
        <f t="shared" si="171"/>
        <v>419.31400000000002</v>
      </c>
      <c r="I1331" s="72">
        <f t="shared" si="171"/>
        <v>455.61000000000007</v>
      </c>
      <c r="J1331" s="72">
        <f t="shared" si="171"/>
        <v>600.4219999999998</v>
      </c>
      <c r="K1331" s="72">
        <f t="shared" si="171"/>
        <v>631.70399999999995</v>
      </c>
      <c r="L1331" s="72">
        <f t="shared" si="171"/>
        <v>567.90800000000002</v>
      </c>
      <c r="M1331" s="72">
        <f t="shared" si="171"/>
        <v>457.01499999999993</v>
      </c>
      <c r="N1331" s="72">
        <f t="shared" si="171"/>
        <v>427.56200000000007</v>
      </c>
      <c r="O1331" s="72">
        <f t="shared" si="171"/>
        <v>558.52499999999998</v>
      </c>
      <c r="P1331" s="72">
        <f t="shared" si="171"/>
        <v>608.32299999999987</v>
      </c>
      <c r="Q1331" s="72">
        <f t="shared" si="171"/>
        <v>590.47700000000009</v>
      </c>
      <c r="R1331" s="72">
        <f t="shared" si="171"/>
        <v>531.75700000000006</v>
      </c>
      <c r="S1331" s="115">
        <f t="shared" si="169"/>
        <v>6275.2189999999991</v>
      </c>
      <c r="T1331" s="71"/>
    </row>
    <row r="1332" spans="1:20">
      <c r="A1332" s="30">
        <f t="shared" si="170"/>
        <v>2024981</v>
      </c>
      <c r="B1332" s="122">
        <v>98</v>
      </c>
      <c r="C1332" s="122" t="str">
        <f>VLOOKUP(B1332,mas!B:C,2,FALSE)</f>
        <v>京都府内事業所計</v>
      </c>
      <c r="D1332" s="122">
        <v>2024</v>
      </c>
      <c r="E1332" s="122">
        <v>1</v>
      </c>
      <c r="F1332" s="122" t="str">
        <f>VLOOKUP(E1332,mas!G:H,2,FALSE)</f>
        <v>揮発油（ガソリン）</v>
      </c>
      <c r="G1332" s="122">
        <f t="shared" ref="G1332:G1338" si="172">SUMIF($E$1297:$E$1324,$E1332,G$1297:G$1324)</f>
        <v>2.5571000000000002</v>
      </c>
      <c r="H1332" s="122">
        <f t="shared" ref="H1332:Q1338" si="173">SUMIF($E$1297:$E$1324,$E1332,H$1297:H$1324)</f>
        <v>2.121</v>
      </c>
      <c r="I1332" s="122">
        <f t="shared" si="173"/>
        <v>2.6799999999999997</v>
      </c>
      <c r="J1332" s="122">
        <f t="shared" si="173"/>
        <v>2.7497000000000003</v>
      </c>
      <c r="K1332" s="122">
        <f t="shared" si="173"/>
        <v>2.7747999999999999</v>
      </c>
      <c r="L1332" s="122">
        <f t="shared" si="173"/>
        <v>2.9319000000000002</v>
      </c>
      <c r="M1332" s="122">
        <f t="shared" si="173"/>
        <v>2.5507000000000004</v>
      </c>
      <c r="N1332" s="122">
        <f t="shared" si="173"/>
        <v>2.5482999999999998</v>
      </c>
      <c r="O1332" s="122">
        <f t="shared" si="173"/>
        <v>2.5482000000000005</v>
      </c>
      <c r="P1332" s="122">
        <f t="shared" si="173"/>
        <v>2.3809999999999998</v>
      </c>
      <c r="Q1332" s="122">
        <f t="shared" si="173"/>
        <v>2.5329999999999999</v>
      </c>
      <c r="R1332" s="122">
        <f t="shared" ref="R1332:R1338" si="174">SUMIF($E$1297:$E$1324,$E1332,R$1297:R$1324)</f>
        <v>2.2530000000000001</v>
      </c>
      <c r="S1332" s="115">
        <f t="shared" si="169"/>
        <v>30.628700000000006</v>
      </c>
      <c r="T1332" s="71"/>
    </row>
    <row r="1333" spans="1:20">
      <c r="A1333" s="30">
        <f t="shared" si="170"/>
        <v>2024982</v>
      </c>
      <c r="B1333" s="122">
        <v>98</v>
      </c>
      <c r="C1333" s="122" t="str">
        <f>VLOOKUP(B1333,mas!B:C,2,FALSE)</f>
        <v>京都府内事業所計</v>
      </c>
      <c r="D1333" s="122">
        <v>2024</v>
      </c>
      <c r="E1333" s="122">
        <v>2</v>
      </c>
      <c r="F1333" s="122" t="str">
        <f>VLOOKUP(E1333,mas!G:H,2,FALSE)</f>
        <v>灯　油</v>
      </c>
      <c r="G1333" s="122">
        <f t="shared" si="172"/>
        <v>0</v>
      </c>
      <c r="H1333" s="122">
        <f t="shared" si="173"/>
        <v>0</v>
      </c>
      <c r="I1333" s="122">
        <f t="shared" si="173"/>
        <v>0</v>
      </c>
      <c r="J1333" s="122">
        <f t="shared" si="173"/>
        <v>0</v>
      </c>
      <c r="K1333" s="122">
        <f t="shared" si="173"/>
        <v>0</v>
      </c>
      <c r="L1333" s="122">
        <f t="shared" si="173"/>
        <v>0</v>
      </c>
      <c r="M1333" s="122">
        <f t="shared" si="173"/>
        <v>0</v>
      </c>
      <c r="N1333" s="122">
        <f t="shared" si="173"/>
        <v>0</v>
      </c>
      <c r="O1333" s="122">
        <f t="shared" si="173"/>
        <v>5.3999999999999992E-2</v>
      </c>
      <c r="P1333" s="122">
        <f t="shared" si="173"/>
        <v>0.10799999999999998</v>
      </c>
      <c r="Q1333" s="122">
        <f t="shared" si="173"/>
        <v>7.1999999999999995E-2</v>
      </c>
      <c r="R1333" s="122">
        <f t="shared" si="174"/>
        <v>7.1999999999999995E-2</v>
      </c>
      <c r="S1333" s="115">
        <f t="shared" si="169"/>
        <v>0.30599999999999999</v>
      </c>
      <c r="T1333" s="71"/>
    </row>
    <row r="1334" spans="1:20">
      <c r="A1334" s="30">
        <f t="shared" si="170"/>
        <v>2024983</v>
      </c>
      <c r="B1334" s="122">
        <v>98</v>
      </c>
      <c r="C1334" s="122" t="str">
        <f>VLOOKUP(B1334,mas!B:C,2,FALSE)</f>
        <v>京都府内事業所計</v>
      </c>
      <c r="D1334" s="122">
        <v>2024</v>
      </c>
      <c r="E1334" s="122">
        <v>3</v>
      </c>
      <c r="F1334" s="122" t="str">
        <f>VLOOKUP(E1334,mas!G:H,2,FALSE)</f>
        <v>軽　油</v>
      </c>
      <c r="G1334" s="122">
        <f t="shared" si="172"/>
        <v>0</v>
      </c>
      <c r="H1334" s="122">
        <f t="shared" si="173"/>
        <v>5.5E-2</v>
      </c>
      <c r="I1334" s="122">
        <f t="shared" si="173"/>
        <v>0.1079</v>
      </c>
      <c r="J1334" s="122">
        <f t="shared" si="173"/>
        <v>2.9000000000000001E-2</v>
      </c>
      <c r="K1334" s="122">
        <f t="shared" si="173"/>
        <v>0.2</v>
      </c>
      <c r="L1334" s="122">
        <f t="shared" si="173"/>
        <v>4.8399999999999999E-2</v>
      </c>
      <c r="M1334" s="122">
        <f t="shared" si="173"/>
        <v>0.14099999999999999</v>
      </c>
      <c r="N1334" s="122">
        <f t="shared" si="173"/>
        <v>5.7000000000000002E-2</v>
      </c>
      <c r="O1334" s="122">
        <f t="shared" si="173"/>
        <v>2.3699999999999999E-2</v>
      </c>
      <c r="P1334" s="122">
        <f t="shared" si="173"/>
        <v>0.14499999999999999</v>
      </c>
      <c r="Q1334" s="122">
        <f t="shared" si="173"/>
        <v>2.7E-2</v>
      </c>
      <c r="R1334" s="122">
        <f t="shared" si="174"/>
        <v>5.1999999999999998E-2</v>
      </c>
      <c r="S1334" s="115">
        <f t="shared" si="169"/>
        <v>0.88600000000000023</v>
      </c>
      <c r="T1334" s="71"/>
    </row>
    <row r="1335" spans="1:20">
      <c r="A1335" s="30">
        <f t="shared" si="170"/>
        <v>2024984</v>
      </c>
      <c r="B1335" s="122">
        <v>98</v>
      </c>
      <c r="C1335" s="122" t="str">
        <f>VLOOKUP(B1335,mas!B:C,2,FALSE)</f>
        <v>京都府内事業所計</v>
      </c>
      <c r="D1335" s="122">
        <v>2024</v>
      </c>
      <c r="E1335" s="122">
        <v>4</v>
      </c>
      <c r="F1335" s="122" t="str">
        <f>VLOOKUP(E1335,mas!G:H,2,FALSE)</f>
        <v>Ａ重油</v>
      </c>
      <c r="G1335" s="122">
        <f t="shared" si="172"/>
        <v>0</v>
      </c>
      <c r="H1335" s="122">
        <f t="shared" si="173"/>
        <v>0</v>
      </c>
      <c r="I1335" s="122">
        <f t="shared" si="173"/>
        <v>0</v>
      </c>
      <c r="J1335" s="122">
        <f t="shared" si="173"/>
        <v>0</v>
      </c>
      <c r="K1335" s="122">
        <f t="shared" si="173"/>
        <v>0</v>
      </c>
      <c r="L1335" s="122">
        <f t="shared" si="173"/>
        <v>0</v>
      </c>
      <c r="M1335" s="122">
        <f t="shared" si="173"/>
        <v>0</v>
      </c>
      <c r="N1335" s="122">
        <f t="shared" si="173"/>
        <v>0</v>
      </c>
      <c r="O1335" s="122">
        <f t="shared" si="173"/>
        <v>0</v>
      </c>
      <c r="P1335" s="122">
        <f t="shared" si="173"/>
        <v>0</v>
      </c>
      <c r="Q1335" s="122">
        <f t="shared" si="173"/>
        <v>0</v>
      </c>
      <c r="R1335" s="122">
        <f t="shared" si="174"/>
        <v>0</v>
      </c>
      <c r="S1335" s="115">
        <f t="shared" si="169"/>
        <v>0</v>
      </c>
      <c r="T1335" s="71"/>
    </row>
    <row r="1336" spans="1:20">
      <c r="A1336" s="30">
        <f t="shared" si="170"/>
        <v>2024985</v>
      </c>
      <c r="B1336" s="122">
        <v>98</v>
      </c>
      <c r="C1336" s="122" t="str">
        <f>VLOOKUP(B1336,mas!B:C,2,FALSE)</f>
        <v>京都府内事業所計</v>
      </c>
      <c r="D1336" s="122">
        <v>2024</v>
      </c>
      <c r="E1336" s="122">
        <v>5</v>
      </c>
      <c r="F1336" s="122" t="str">
        <f>VLOOKUP(E1336,mas!G:H,2,FALSE)</f>
        <v>液化石油ガス（LPG)</v>
      </c>
      <c r="G1336" s="122">
        <f t="shared" si="172"/>
        <v>1.3019999999999998</v>
      </c>
      <c r="H1336" s="122">
        <f t="shared" si="173"/>
        <v>1.0939999999999999</v>
      </c>
      <c r="I1336" s="122">
        <f t="shared" si="173"/>
        <v>1.4169999999999998</v>
      </c>
      <c r="J1336" s="122">
        <f t="shared" si="173"/>
        <v>1.6560000000000001</v>
      </c>
      <c r="K1336" s="122">
        <f t="shared" si="173"/>
        <v>1.6319999999999999</v>
      </c>
      <c r="L1336" s="122">
        <f t="shared" si="173"/>
        <v>1.444</v>
      </c>
      <c r="M1336" s="122">
        <f t="shared" si="173"/>
        <v>0.93500000000000005</v>
      </c>
      <c r="N1336" s="122">
        <f t="shared" si="173"/>
        <v>1.46</v>
      </c>
      <c r="O1336" s="122">
        <f t="shared" si="173"/>
        <v>1.6970000000000001</v>
      </c>
      <c r="P1336" s="122">
        <f t="shared" si="173"/>
        <v>1.9650000000000001</v>
      </c>
      <c r="Q1336" s="122">
        <f t="shared" si="173"/>
        <v>1.9239999999999999</v>
      </c>
      <c r="R1336" s="122">
        <f t="shared" si="174"/>
        <v>1.5419999999999998</v>
      </c>
      <c r="S1336" s="115">
        <f t="shared" si="169"/>
        <v>18.067999999999998</v>
      </c>
      <c r="T1336" s="71"/>
    </row>
    <row r="1337" spans="1:20">
      <c r="A1337" s="30">
        <f t="shared" si="170"/>
        <v>2024986</v>
      </c>
      <c r="B1337" s="122">
        <v>98</v>
      </c>
      <c r="C1337" s="122" t="str">
        <f>VLOOKUP(B1337,mas!B:C,2,FALSE)</f>
        <v>京都府内事業所計</v>
      </c>
      <c r="D1337" s="122">
        <v>2024</v>
      </c>
      <c r="E1337" s="122">
        <v>6</v>
      </c>
      <c r="F1337" s="122" t="str">
        <f>VLOOKUP(E1337,mas!G:H,2,FALSE)</f>
        <v>都市ガス（13A）</v>
      </c>
      <c r="G1337" s="122">
        <f t="shared" si="172"/>
        <v>0</v>
      </c>
      <c r="H1337" s="122">
        <f t="shared" si="173"/>
        <v>0</v>
      </c>
      <c r="I1337" s="122">
        <f t="shared" si="173"/>
        <v>0</v>
      </c>
      <c r="J1337" s="122">
        <f t="shared" si="173"/>
        <v>0</v>
      </c>
      <c r="K1337" s="122">
        <f t="shared" si="173"/>
        <v>0</v>
      </c>
      <c r="L1337" s="122">
        <f t="shared" si="173"/>
        <v>0</v>
      </c>
      <c r="M1337" s="122">
        <f t="shared" si="173"/>
        <v>0</v>
      </c>
      <c r="N1337" s="122">
        <f t="shared" si="173"/>
        <v>0</v>
      </c>
      <c r="O1337" s="122">
        <f t="shared" si="173"/>
        <v>0</v>
      </c>
      <c r="P1337" s="122">
        <f t="shared" si="173"/>
        <v>0</v>
      </c>
      <c r="Q1337" s="122">
        <f t="shared" si="173"/>
        <v>0</v>
      </c>
      <c r="R1337" s="122">
        <f t="shared" si="174"/>
        <v>0</v>
      </c>
      <c r="S1337" s="115">
        <f t="shared" si="169"/>
        <v>0</v>
      </c>
      <c r="T1337" s="71"/>
    </row>
    <row r="1338" spans="1:20">
      <c r="A1338" s="30">
        <f t="shared" si="170"/>
        <v>2024987</v>
      </c>
      <c r="B1338" s="122">
        <v>98</v>
      </c>
      <c r="C1338" s="122" t="str">
        <f>VLOOKUP(B1338,mas!B:C,2,FALSE)</f>
        <v>京都府内事業所計</v>
      </c>
      <c r="D1338" s="122">
        <v>2024</v>
      </c>
      <c r="E1338" s="122">
        <v>7</v>
      </c>
      <c r="F1338" s="122" t="str">
        <f>VLOOKUP(E1338,mas!G:H,2,FALSE)</f>
        <v>電　力</v>
      </c>
      <c r="G1338" s="122">
        <f t="shared" si="172"/>
        <v>69.370999999999995</v>
      </c>
      <c r="H1338" s="122">
        <f t="shared" si="173"/>
        <v>61.028000000000006</v>
      </c>
      <c r="I1338" s="122">
        <f t="shared" si="173"/>
        <v>70.278000000000006</v>
      </c>
      <c r="J1338" s="122">
        <f t="shared" si="173"/>
        <v>106.575</v>
      </c>
      <c r="K1338" s="122">
        <f t="shared" si="173"/>
        <v>113.729</v>
      </c>
      <c r="L1338" s="122">
        <f t="shared" si="173"/>
        <v>101.46500000000002</v>
      </c>
      <c r="M1338" s="122">
        <f t="shared" si="173"/>
        <v>67.576999999999998</v>
      </c>
      <c r="N1338" s="122">
        <f t="shared" si="173"/>
        <v>80.142999999999986</v>
      </c>
      <c r="O1338" s="122">
        <f t="shared" si="173"/>
        <v>122.58200000000001</v>
      </c>
      <c r="P1338" s="122">
        <f t="shared" si="173"/>
        <v>134.97900000000001</v>
      </c>
      <c r="Q1338" s="122">
        <f t="shared" si="173"/>
        <v>135.66499999999999</v>
      </c>
      <c r="R1338" s="122">
        <f t="shared" si="174"/>
        <v>106.63899999999997</v>
      </c>
      <c r="S1338" s="115">
        <f t="shared" si="169"/>
        <v>1170.0309999999999</v>
      </c>
      <c r="T1338" s="71"/>
    </row>
    <row r="1339" spans="1:20">
      <c r="A1339" s="30">
        <f t="shared" si="170"/>
        <v>2024991</v>
      </c>
      <c r="B1339" s="72">
        <v>99</v>
      </c>
      <c r="C1339" s="72" t="str">
        <f>VLOOKUP(B1339,mas!B:C,2,FALSE)</f>
        <v>京都保健会（市＋府）</v>
      </c>
      <c r="D1339" s="72">
        <v>2024</v>
      </c>
      <c r="E1339" s="72">
        <v>1</v>
      </c>
      <c r="F1339" s="72" t="str">
        <f>VLOOKUP(E1339,mas!G:H,2,FALSE)</f>
        <v>揮発油（ガソリン）</v>
      </c>
      <c r="G1339" s="72">
        <f>G1325+G1332</f>
        <v>4.6202000000000005</v>
      </c>
      <c r="H1339" s="72">
        <f>H1325+H1332</f>
        <v>4.3094000000000001</v>
      </c>
      <c r="I1339" s="72">
        <f>I1325+I1332</f>
        <v>5.0279999999999996</v>
      </c>
      <c r="J1339" s="72">
        <f t="shared" ref="J1339:R1339" si="175">J1325+J1332</f>
        <v>5.7277000000000005</v>
      </c>
      <c r="K1339" s="72">
        <f t="shared" si="175"/>
        <v>5.7191000000000001</v>
      </c>
      <c r="L1339" s="72">
        <f t="shared" si="175"/>
        <v>5.7038000000000011</v>
      </c>
      <c r="M1339" s="72">
        <f t="shared" si="175"/>
        <v>5.1306000000000003</v>
      </c>
      <c r="N1339" s="72">
        <f t="shared" si="175"/>
        <v>4.5620999999999992</v>
      </c>
      <c r="O1339" s="72">
        <f t="shared" si="175"/>
        <v>4.652000000000001</v>
      </c>
      <c r="P1339" s="72">
        <f t="shared" si="175"/>
        <v>4.3557999999999995</v>
      </c>
      <c r="Q1339" s="72">
        <f t="shared" si="175"/>
        <v>4.6279000000000003</v>
      </c>
      <c r="R1339" s="72">
        <f t="shared" si="175"/>
        <v>4.2514000000000003</v>
      </c>
      <c r="S1339" s="115">
        <f t="shared" si="169"/>
        <v>58.688000000000002</v>
      </c>
      <c r="T1339" s="71"/>
    </row>
    <row r="1340" spans="1:20">
      <c r="A1340" s="30">
        <f t="shared" si="170"/>
        <v>2024992</v>
      </c>
      <c r="B1340" s="72">
        <v>99</v>
      </c>
      <c r="C1340" s="72" t="str">
        <f>VLOOKUP(B1340,mas!B:C,2,FALSE)</f>
        <v>京都保健会（市＋府）</v>
      </c>
      <c r="D1340" s="72">
        <v>2024</v>
      </c>
      <c r="E1340" s="72">
        <v>2</v>
      </c>
      <c r="F1340" s="72" t="str">
        <f>VLOOKUP(E1340,mas!G:H,2,FALSE)</f>
        <v>灯　油</v>
      </c>
      <c r="G1340" s="72">
        <f t="shared" ref="G1340:R1345" si="176">G1326+G1333</f>
        <v>0</v>
      </c>
      <c r="H1340" s="72">
        <f t="shared" si="176"/>
        <v>0</v>
      </c>
      <c r="I1340" s="72">
        <f t="shared" si="176"/>
        <v>0</v>
      </c>
      <c r="J1340" s="72">
        <f t="shared" si="176"/>
        <v>0</v>
      </c>
      <c r="K1340" s="72">
        <f t="shared" si="176"/>
        <v>0</v>
      </c>
      <c r="L1340" s="72">
        <f t="shared" si="176"/>
        <v>0</v>
      </c>
      <c r="M1340" s="72">
        <f t="shared" si="176"/>
        <v>0</v>
      </c>
      <c r="N1340" s="72">
        <f t="shared" si="176"/>
        <v>0.14599999999999999</v>
      </c>
      <c r="O1340" s="72">
        <f t="shared" si="176"/>
        <v>0.32600000000000001</v>
      </c>
      <c r="P1340" s="72">
        <f t="shared" si="176"/>
        <v>0.61799999999999999</v>
      </c>
      <c r="Q1340" s="72">
        <f t="shared" si="176"/>
        <v>0.1195</v>
      </c>
      <c r="R1340" s="72">
        <f t="shared" si="176"/>
        <v>0.4</v>
      </c>
      <c r="S1340" s="115">
        <f t="shared" si="169"/>
        <v>1.6094999999999997</v>
      </c>
      <c r="T1340" s="71"/>
    </row>
    <row r="1341" spans="1:20">
      <c r="A1341" s="30">
        <f t="shared" si="170"/>
        <v>2024993</v>
      </c>
      <c r="B1341" s="72">
        <v>99</v>
      </c>
      <c r="C1341" s="72" t="str">
        <f>VLOOKUP(B1341,mas!B:C,2,FALSE)</f>
        <v>京都保健会（市＋府）</v>
      </c>
      <c r="D1341" s="72">
        <v>2024</v>
      </c>
      <c r="E1341" s="72">
        <v>3</v>
      </c>
      <c r="F1341" s="72" t="str">
        <f>VLOOKUP(E1341,mas!G:H,2,FALSE)</f>
        <v>軽　油</v>
      </c>
      <c r="G1341" s="72">
        <f t="shared" si="176"/>
        <v>0.247</v>
      </c>
      <c r="H1341" s="72">
        <f t="shared" si="176"/>
        <v>0.32300000000000001</v>
      </c>
      <c r="I1341" s="72">
        <f t="shared" si="176"/>
        <v>0.44090000000000001</v>
      </c>
      <c r="J1341" s="72">
        <f t="shared" si="176"/>
        <v>0.35700000000000004</v>
      </c>
      <c r="K1341" s="72">
        <f t="shared" si="176"/>
        <v>0.53400000000000003</v>
      </c>
      <c r="L1341" s="72">
        <f t="shared" si="176"/>
        <v>0.34939999999999999</v>
      </c>
      <c r="M1341" s="72">
        <f t="shared" si="176"/>
        <v>0.44199999999999995</v>
      </c>
      <c r="N1341" s="72">
        <f t="shared" si="176"/>
        <v>0.28000000000000003</v>
      </c>
      <c r="O1341" s="72">
        <f t="shared" si="176"/>
        <v>0.25670000000000004</v>
      </c>
      <c r="P1341" s="72">
        <f t="shared" si="176"/>
        <v>0.35699999999999998</v>
      </c>
      <c r="Q1341" s="72">
        <f t="shared" si="176"/>
        <v>0.24199999999999999</v>
      </c>
      <c r="R1341" s="72">
        <f t="shared" si="176"/>
        <v>0.309</v>
      </c>
      <c r="S1341" s="115">
        <f t="shared" si="169"/>
        <v>4.1379999999999999</v>
      </c>
      <c r="T1341" s="71"/>
    </row>
    <row r="1342" spans="1:20">
      <c r="A1342" s="30">
        <f t="shared" si="170"/>
        <v>2024994</v>
      </c>
      <c r="B1342" s="72">
        <v>99</v>
      </c>
      <c r="C1342" s="72" t="str">
        <f>VLOOKUP(B1342,mas!B:C,2,FALSE)</f>
        <v>京都保健会（市＋府）</v>
      </c>
      <c r="D1342" s="72">
        <v>2024</v>
      </c>
      <c r="E1342" s="72">
        <v>4</v>
      </c>
      <c r="F1342" s="72" t="str">
        <f>VLOOKUP(E1342,mas!G:H,2,FALSE)</f>
        <v>Ａ重油</v>
      </c>
      <c r="G1342" s="72">
        <f t="shared" si="176"/>
        <v>0</v>
      </c>
      <c r="H1342" s="72">
        <f t="shared" si="176"/>
        <v>0</v>
      </c>
      <c r="I1342" s="72">
        <f t="shared" si="176"/>
        <v>0</v>
      </c>
      <c r="J1342" s="72">
        <f t="shared" si="176"/>
        <v>0</v>
      </c>
      <c r="K1342" s="72">
        <f t="shared" si="176"/>
        <v>0</v>
      </c>
      <c r="L1342" s="72">
        <f t="shared" si="176"/>
        <v>0</v>
      </c>
      <c r="M1342" s="72">
        <f t="shared" si="176"/>
        <v>0</v>
      </c>
      <c r="N1342" s="72">
        <f t="shared" si="176"/>
        <v>0</v>
      </c>
      <c r="O1342" s="72">
        <f t="shared" si="176"/>
        <v>0</v>
      </c>
      <c r="P1342" s="72">
        <f t="shared" si="176"/>
        <v>0</v>
      </c>
      <c r="Q1342" s="72">
        <f t="shared" si="176"/>
        <v>0</v>
      </c>
      <c r="R1342" s="72">
        <f t="shared" si="176"/>
        <v>0</v>
      </c>
      <c r="S1342" s="115">
        <f t="shared" si="169"/>
        <v>0</v>
      </c>
      <c r="T1342" s="71"/>
    </row>
    <row r="1343" spans="1:20">
      <c r="A1343" s="30">
        <f t="shared" si="170"/>
        <v>2024995</v>
      </c>
      <c r="B1343" s="72">
        <v>99</v>
      </c>
      <c r="C1343" s="72" t="str">
        <f>VLOOKUP(B1343,mas!B:C,2,FALSE)</f>
        <v>京都保健会（市＋府）</v>
      </c>
      <c r="D1343" s="72">
        <v>2024</v>
      </c>
      <c r="E1343" s="72">
        <v>5</v>
      </c>
      <c r="F1343" s="72" t="str">
        <f>VLOOKUP(E1343,mas!G:H,2,FALSE)</f>
        <v>液化石油ガス（LPG)</v>
      </c>
      <c r="G1343" s="72">
        <f t="shared" si="176"/>
        <v>1.3019999999999998</v>
      </c>
      <c r="H1343" s="72">
        <f t="shared" si="176"/>
        <v>1.0939999999999999</v>
      </c>
      <c r="I1343" s="72">
        <f t="shared" si="176"/>
        <v>1.4169999999999998</v>
      </c>
      <c r="J1343" s="72">
        <f t="shared" si="176"/>
        <v>1.6560000000000001</v>
      </c>
      <c r="K1343" s="72">
        <f t="shared" si="176"/>
        <v>1.6319999999999999</v>
      </c>
      <c r="L1343" s="72">
        <f t="shared" si="176"/>
        <v>1.444</v>
      </c>
      <c r="M1343" s="72">
        <f t="shared" si="176"/>
        <v>0.93500000000000005</v>
      </c>
      <c r="N1343" s="72">
        <f t="shared" si="176"/>
        <v>1.46</v>
      </c>
      <c r="O1343" s="72">
        <f t="shared" si="176"/>
        <v>1.6970000000000001</v>
      </c>
      <c r="P1343" s="72">
        <f t="shared" si="176"/>
        <v>1.9650000000000001</v>
      </c>
      <c r="Q1343" s="72">
        <f t="shared" si="176"/>
        <v>1.9239999999999999</v>
      </c>
      <c r="R1343" s="72">
        <f t="shared" si="176"/>
        <v>1.5419999999999998</v>
      </c>
      <c r="S1343" s="115">
        <f t="shared" si="169"/>
        <v>18.067999999999998</v>
      </c>
      <c r="T1343" s="71"/>
    </row>
    <row r="1344" spans="1:20">
      <c r="A1344" s="30">
        <f t="shared" si="170"/>
        <v>2024996</v>
      </c>
      <c r="B1344" s="72">
        <v>99</v>
      </c>
      <c r="C1344" s="72" t="str">
        <f>VLOOKUP(B1344,mas!B:C,2,FALSE)</f>
        <v>京都保健会（市＋府）</v>
      </c>
      <c r="D1344" s="72">
        <v>2024</v>
      </c>
      <c r="E1344" s="72">
        <v>6</v>
      </c>
      <c r="F1344" s="72" t="str">
        <f>VLOOKUP(E1344,mas!G:H,2,FALSE)</f>
        <v>都市ガス（13A）</v>
      </c>
      <c r="G1344" s="72">
        <f t="shared" si="176"/>
        <v>22.277999999999999</v>
      </c>
      <c r="H1344" s="72">
        <f t="shared" si="176"/>
        <v>15.49</v>
      </c>
      <c r="I1344" s="72">
        <f t="shared" si="176"/>
        <v>19.042000000000002</v>
      </c>
      <c r="J1344" s="72">
        <f t="shared" si="176"/>
        <v>24.954000000000001</v>
      </c>
      <c r="K1344" s="72">
        <f t="shared" si="176"/>
        <v>32.942</v>
      </c>
      <c r="L1344" s="72">
        <f t="shared" si="176"/>
        <v>30.621000000000002</v>
      </c>
      <c r="M1344" s="72">
        <f t="shared" si="176"/>
        <v>23.692000000000004</v>
      </c>
      <c r="N1344" s="72">
        <f t="shared" si="176"/>
        <v>18.311000000000003</v>
      </c>
      <c r="O1344" s="72">
        <f t="shared" si="176"/>
        <v>24.876000000000001</v>
      </c>
      <c r="P1344" s="72">
        <f t="shared" si="176"/>
        <v>31.220000000000006</v>
      </c>
      <c r="Q1344" s="72">
        <f t="shared" si="176"/>
        <v>34.434999999999995</v>
      </c>
      <c r="R1344" s="72">
        <f t="shared" si="176"/>
        <v>28.560000000000002</v>
      </c>
      <c r="S1344" s="115">
        <f t="shared" si="169"/>
        <v>306.42100000000005</v>
      </c>
      <c r="T1344" s="71"/>
    </row>
    <row r="1345" spans="1:20">
      <c r="A1345" s="30">
        <f t="shared" si="170"/>
        <v>2024997</v>
      </c>
      <c r="B1345" s="72">
        <v>99</v>
      </c>
      <c r="C1345" s="72" t="str">
        <f>VLOOKUP(B1345,mas!B:C,2,FALSE)</f>
        <v>京都保健会（市＋府）</v>
      </c>
      <c r="D1345" s="72">
        <v>2024</v>
      </c>
      <c r="E1345" s="72">
        <v>7</v>
      </c>
      <c r="F1345" s="72" t="str">
        <f>VLOOKUP(E1345,mas!G:H,2,FALSE)</f>
        <v>電　力</v>
      </c>
      <c r="G1345" s="72">
        <f t="shared" si="176"/>
        <v>495.9729999999999</v>
      </c>
      <c r="H1345" s="72">
        <f t="shared" si="176"/>
        <v>480.34200000000004</v>
      </c>
      <c r="I1345" s="72">
        <f t="shared" si="176"/>
        <v>525.88800000000003</v>
      </c>
      <c r="J1345" s="72">
        <f t="shared" si="176"/>
        <v>706.99699999999984</v>
      </c>
      <c r="K1345" s="72">
        <f t="shared" si="176"/>
        <v>745.43299999999999</v>
      </c>
      <c r="L1345" s="72">
        <f t="shared" si="176"/>
        <v>669.37300000000005</v>
      </c>
      <c r="M1345" s="72">
        <f t="shared" si="176"/>
        <v>524.59199999999987</v>
      </c>
      <c r="N1345" s="72">
        <f t="shared" si="176"/>
        <v>507.70500000000004</v>
      </c>
      <c r="O1345" s="72">
        <f t="shared" si="176"/>
        <v>681.10699999999997</v>
      </c>
      <c r="P1345" s="72">
        <f t="shared" si="176"/>
        <v>743.30199999999991</v>
      </c>
      <c r="Q1345" s="72">
        <f t="shared" si="176"/>
        <v>726.14200000000005</v>
      </c>
      <c r="R1345" s="72">
        <f t="shared" si="176"/>
        <v>638.39600000000007</v>
      </c>
      <c r="S1345" s="115">
        <f t="shared" si="169"/>
        <v>7445.2499999999991</v>
      </c>
      <c r="T1345" s="71"/>
    </row>
  </sheetData>
  <autoFilter ref="A1:V1345" xr:uid="{00000000-0009-0000-0000-000005000000}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R34"/>
  <sheetViews>
    <sheetView zoomScaleNormal="100" workbookViewId="0">
      <selection activeCell="B4" sqref="B4:C4"/>
    </sheetView>
  </sheetViews>
  <sheetFormatPr defaultRowHeight="13.5"/>
  <cols>
    <col min="1" max="1" width="3.5" bestFit="1" customWidth="1"/>
    <col min="2" max="2" width="5.5" bestFit="1" customWidth="1"/>
    <col min="3" max="3" width="23.5" bestFit="1" customWidth="1"/>
    <col min="8" max="8" width="18.375" bestFit="1" customWidth="1"/>
    <col min="10" max="10" width="8.5" bestFit="1" customWidth="1"/>
    <col min="16" max="16" width="3.5" bestFit="1" customWidth="1"/>
    <col min="17" max="17" width="21.75" bestFit="1" customWidth="1"/>
  </cols>
  <sheetData>
    <row r="1" spans="1:18">
      <c r="B1" t="s">
        <v>51</v>
      </c>
      <c r="C1" s="87"/>
      <c r="D1" t="s">
        <v>84</v>
      </c>
      <c r="H1" s="88" t="s">
        <v>52</v>
      </c>
      <c r="I1" s="89">
        <v>2020</v>
      </c>
      <c r="J1" s="89">
        <v>2021</v>
      </c>
      <c r="K1" s="89">
        <v>2022</v>
      </c>
      <c r="L1" s="89">
        <v>2023</v>
      </c>
      <c r="M1" s="89">
        <v>2024</v>
      </c>
      <c r="N1" s="89">
        <v>2025</v>
      </c>
      <c r="O1" s="87"/>
      <c r="Q1" t="s">
        <v>83</v>
      </c>
    </row>
    <row r="2" spans="1:18">
      <c r="A2">
        <v>1</v>
      </c>
      <c r="B2">
        <v>11</v>
      </c>
      <c r="C2" t="s">
        <v>32</v>
      </c>
      <c r="D2">
        <v>1</v>
      </c>
      <c r="E2" t="s">
        <v>98</v>
      </c>
      <c r="F2">
        <v>2020</v>
      </c>
      <c r="G2">
        <v>1</v>
      </c>
      <c r="H2" t="s">
        <v>12</v>
      </c>
      <c r="I2" s="90">
        <v>2.3216600000000001</v>
      </c>
      <c r="J2" s="90">
        <v>2.3216600000000001</v>
      </c>
      <c r="K2" s="90">
        <v>2.3199999999999998</v>
      </c>
      <c r="L2" s="90">
        <v>2.3199999999999998</v>
      </c>
      <c r="M2" s="90">
        <v>2.3199999999999998</v>
      </c>
      <c r="N2" s="90">
        <v>2.3199999999999998</v>
      </c>
      <c r="P2" s="66">
        <v>1</v>
      </c>
      <c r="Q2" s="66" t="s">
        <v>69</v>
      </c>
    </row>
    <row r="3" spans="1:18">
      <c r="A3">
        <v>2</v>
      </c>
      <c r="B3">
        <v>18</v>
      </c>
      <c r="C3" t="s">
        <v>117</v>
      </c>
      <c r="D3">
        <v>2</v>
      </c>
      <c r="E3" t="s">
        <v>101</v>
      </c>
      <c r="F3">
        <v>2021</v>
      </c>
      <c r="G3">
        <v>2</v>
      </c>
      <c r="H3" t="s">
        <v>21</v>
      </c>
      <c r="I3" s="90">
        <v>2.4894833333333337</v>
      </c>
      <c r="J3" s="90">
        <v>2.4894833333333337</v>
      </c>
      <c r="K3" s="90">
        <v>2.4900000000000002</v>
      </c>
      <c r="L3" s="90">
        <v>2.4900000000000002</v>
      </c>
      <c r="M3" s="90">
        <v>2.4900000000000002</v>
      </c>
      <c r="N3" s="90">
        <v>2.4900000000000002</v>
      </c>
      <c r="P3" s="66">
        <v>2</v>
      </c>
      <c r="Q3" s="66" t="s">
        <v>70</v>
      </c>
    </row>
    <row r="4" spans="1:18">
      <c r="A4">
        <v>3</v>
      </c>
      <c r="B4">
        <v>19</v>
      </c>
      <c r="C4" t="s">
        <v>118</v>
      </c>
      <c r="D4">
        <v>3</v>
      </c>
      <c r="E4" t="s">
        <v>108</v>
      </c>
      <c r="F4">
        <v>2022</v>
      </c>
      <c r="G4">
        <v>3</v>
      </c>
      <c r="H4" t="s">
        <v>22</v>
      </c>
      <c r="I4" s="90">
        <v>2.5849633333333339</v>
      </c>
      <c r="J4" s="90">
        <v>2.5849633333333339</v>
      </c>
      <c r="K4" s="90">
        <v>2.58</v>
      </c>
      <c r="L4" s="90">
        <v>2.58</v>
      </c>
      <c r="M4" s="90">
        <v>2.58</v>
      </c>
      <c r="N4" s="90">
        <v>2.58</v>
      </c>
      <c r="P4" s="66">
        <v>3</v>
      </c>
      <c r="Q4" s="66" t="s">
        <v>29</v>
      </c>
    </row>
    <row r="5" spans="1:18">
      <c r="A5">
        <v>4</v>
      </c>
      <c r="B5">
        <v>14</v>
      </c>
      <c r="C5" t="s">
        <v>119</v>
      </c>
      <c r="D5">
        <v>4</v>
      </c>
      <c r="E5" t="s">
        <v>138</v>
      </c>
      <c r="F5">
        <v>2023</v>
      </c>
      <c r="G5">
        <v>4</v>
      </c>
      <c r="H5" t="s">
        <v>23</v>
      </c>
      <c r="I5" s="90">
        <v>2.7096300000000002</v>
      </c>
      <c r="J5" s="90">
        <v>2.7096300000000002</v>
      </c>
      <c r="K5" s="90">
        <v>2.71</v>
      </c>
      <c r="L5" s="90">
        <v>2.71</v>
      </c>
      <c r="M5" s="90">
        <v>2.71</v>
      </c>
      <c r="N5" s="90">
        <v>2.71</v>
      </c>
      <c r="P5" s="66">
        <v>4</v>
      </c>
      <c r="Q5" s="66" t="s">
        <v>30</v>
      </c>
    </row>
    <row r="6" spans="1:18">
      <c r="A6">
        <v>5</v>
      </c>
      <c r="B6">
        <v>30</v>
      </c>
      <c r="C6" t="s">
        <v>67</v>
      </c>
      <c r="D6">
        <v>7</v>
      </c>
      <c r="E6" t="s">
        <v>156</v>
      </c>
      <c r="F6">
        <v>2024</v>
      </c>
      <c r="G6">
        <v>5</v>
      </c>
      <c r="H6" t="s">
        <v>14</v>
      </c>
      <c r="I6" s="90">
        <v>2.9988933333333332</v>
      </c>
      <c r="J6" s="90">
        <v>2.9988933333333332</v>
      </c>
      <c r="K6" s="90">
        <v>3</v>
      </c>
      <c r="L6" s="90">
        <v>3</v>
      </c>
      <c r="M6" s="90">
        <v>3</v>
      </c>
      <c r="N6" s="90">
        <v>3</v>
      </c>
      <c r="P6" s="66">
        <v>5</v>
      </c>
      <c r="Q6" s="91" t="s">
        <v>102</v>
      </c>
      <c r="R6" t="s">
        <v>103</v>
      </c>
    </row>
    <row r="7" spans="1:18">
      <c r="A7">
        <v>6</v>
      </c>
      <c r="B7">
        <v>36</v>
      </c>
      <c r="C7" t="s">
        <v>66</v>
      </c>
      <c r="D7">
        <v>8</v>
      </c>
      <c r="E7" t="s">
        <v>169</v>
      </c>
      <c r="F7">
        <v>2025</v>
      </c>
      <c r="G7">
        <v>6</v>
      </c>
      <c r="H7" t="s">
        <v>15</v>
      </c>
      <c r="I7" s="90">
        <v>2.2905000000000002</v>
      </c>
      <c r="J7" s="90">
        <v>2.2905000000000002</v>
      </c>
      <c r="K7" s="90">
        <v>2.23</v>
      </c>
      <c r="L7" s="90">
        <v>2.23</v>
      </c>
      <c r="M7" s="90">
        <v>2.23</v>
      </c>
      <c r="N7" s="90">
        <v>2.23</v>
      </c>
      <c r="P7" s="66">
        <v>6</v>
      </c>
      <c r="Q7" s="91" t="s">
        <v>71</v>
      </c>
      <c r="R7" t="s">
        <v>104</v>
      </c>
    </row>
    <row r="8" spans="1:18">
      <c r="A8">
        <v>7</v>
      </c>
      <c r="B8">
        <v>34</v>
      </c>
      <c r="C8" t="s">
        <v>120</v>
      </c>
      <c r="D8">
        <v>9</v>
      </c>
      <c r="G8">
        <v>7</v>
      </c>
      <c r="H8" t="s">
        <v>26</v>
      </c>
      <c r="I8" s="90">
        <v>0.34</v>
      </c>
      <c r="J8" s="90">
        <v>0.36200000000000004</v>
      </c>
      <c r="K8" s="90">
        <v>0.29899999999999999</v>
      </c>
      <c r="L8" s="90">
        <v>0.29899999999999999</v>
      </c>
      <c r="M8" s="90">
        <v>0.29899999999999999</v>
      </c>
      <c r="N8" s="90">
        <v>0.29899999999999999</v>
      </c>
      <c r="P8" s="66">
        <v>7</v>
      </c>
      <c r="Q8" s="66" t="s">
        <v>72</v>
      </c>
    </row>
    <row r="9" spans="1:18">
      <c r="A9">
        <v>8</v>
      </c>
      <c r="B9">
        <v>0</v>
      </c>
      <c r="P9" s="66">
        <v>8</v>
      </c>
      <c r="Q9" s="66" t="s">
        <v>73</v>
      </c>
    </row>
    <row r="10" spans="1:18">
      <c r="A10">
        <v>9</v>
      </c>
      <c r="B10">
        <v>20</v>
      </c>
      <c r="C10" t="s">
        <v>65</v>
      </c>
      <c r="D10">
        <v>10</v>
      </c>
      <c r="P10" s="66">
        <v>9</v>
      </c>
      <c r="Q10" s="66" t="s">
        <v>16</v>
      </c>
    </row>
    <row r="11" spans="1:18">
      <c r="A11">
        <v>10</v>
      </c>
      <c r="B11">
        <v>28</v>
      </c>
      <c r="C11" t="s">
        <v>121</v>
      </c>
      <c r="D11">
        <v>10</v>
      </c>
      <c r="P11" s="66">
        <v>10</v>
      </c>
      <c r="Q11" s="66" t="s">
        <v>74</v>
      </c>
    </row>
    <row r="12" spans="1:18">
      <c r="A12">
        <v>11</v>
      </c>
      <c r="B12">
        <v>41</v>
      </c>
      <c r="C12" t="s">
        <v>33</v>
      </c>
      <c r="D12">
        <v>8</v>
      </c>
      <c r="H12" t="s">
        <v>99</v>
      </c>
      <c r="I12" t="s">
        <v>54</v>
      </c>
      <c r="J12" t="s">
        <v>55</v>
      </c>
      <c r="K12" t="s">
        <v>56</v>
      </c>
      <c r="P12" s="66">
        <v>11</v>
      </c>
      <c r="Q12" s="66" t="s">
        <v>75</v>
      </c>
    </row>
    <row r="13" spans="1:18">
      <c r="A13">
        <v>12</v>
      </c>
      <c r="B13">
        <v>48</v>
      </c>
      <c r="C13" t="s">
        <v>123</v>
      </c>
      <c r="D13">
        <v>8</v>
      </c>
      <c r="H13" t="s">
        <v>12</v>
      </c>
      <c r="I13">
        <v>34.6</v>
      </c>
      <c r="J13">
        <v>1.83E-2</v>
      </c>
      <c r="K13">
        <f>I13*J13*44/12</f>
        <v>2.3216600000000001</v>
      </c>
      <c r="P13" s="66">
        <v>12</v>
      </c>
      <c r="Q13" s="66" t="s">
        <v>76</v>
      </c>
    </row>
    <row r="14" spans="1:18">
      <c r="A14">
        <v>13</v>
      </c>
      <c r="B14">
        <v>0</v>
      </c>
      <c r="H14" t="s">
        <v>21</v>
      </c>
      <c r="I14">
        <v>36.700000000000003</v>
      </c>
      <c r="J14">
        <v>1.8499999999999999E-2</v>
      </c>
      <c r="K14">
        <f>I14*J14*44/12</f>
        <v>2.4894833333333337</v>
      </c>
      <c r="P14" s="66">
        <v>13</v>
      </c>
      <c r="Q14" s="66" t="s">
        <v>77</v>
      </c>
    </row>
    <row r="15" spans="1:18">
      <c r="A15">
        <v>14</v>
      </c>
      <c r="B15">
        <v>50</v>
      </c>
      <c r="C15" t="s">
        <v>122</v>
      </c>
      <c r="D15">
        <v>11</v>
      </c>
      <c r="H15" t="s">
        <v>22</v>
      </c>
      <c r="I15">
        <v>37.700000000000003</v>
      </c>
      <c r="J15">
        <v>1.8700000000000001E-2</v>
      </c>
      <c r="K15">
        <f>I15*J15*44/12</f>
        <v>2.5849633333333339</v>
      </c>
      <c r="P15" s="66">
        <v>14</v>
      </c>
      <c r="Q15" s="66" t="s">
        <v>17</v>
      </c>
    </row>
    <row r="16" spans="1:18">
      <c r="A16">
        <v>15</v>
      </c>
      <c r="B16">
        <v>53</v>
      </c>
      <c r="C16" t="s">
        <v>68</v>
      </c>
      <c r="D16">
        <v>12</v>
      </c>
      <c r="H16" t="s">
        <v>23</v>
      </c>
      <c r="I16">
        <v>39.1</v>
      </c>
      <c r="J16">
        <v>1.89E-2</v>
      </c>
      <c r="K16">
        <f>I16*J16*44/12</f>
        <v>2.7096300000000002</v>
      </c>
      <c r="P16" s="66">
        <v>15</v>
      </c>
      <c r="Q16" s="66" t="s">
        <v>78</v>
      </c>
    </row>
    <row r="17" spans="1:17">
      <c r="A17">
        <v>16</v>
      </c>
      <c r="B17">
        <v>56</v>
      </c>
      <c r="C17" t="s">
        <v>124</v>
      </c>
      <c r="D17">
        <v>13</v>
      </c>
      <c r="H17" t="s">
        <v>14</v>
      </c>
      <c r="I17">
        <v>50.8</v>
      </c>
      <c r="J17">
        <v>1.61E-2</v>
      </c>
      <c r="K17">
        <f>I17*J17*44/12</f>
        <v>2.9988933333333332</v>
      </c>
      <c r="P17" s="66">
        <v>16</v>
      </c>
      <c r="Q17" s="66" t="s">
        <v>18</v>
      </c>
    </row>
    <row r="18" spans="1:17">
      <c r="A18">
        <v>17</v>
      </c>
      <c r="B18">
        <v>54</v>
      </c>
      <c r="C18" t="s">
        <v>125</v>
      </c>
      <c r="D18">
        <v>14</v>
      </c>
      <c r="H18" t="s">
        <v>15</v>
      </c>
      <c r="I18">
        <v>45</v>
      </c>
      <c r="J18">
        <v>5.0900000000000001E-2</v>
      </c>
      <c r="K18">
        <f>I18*J18</f>
        <v>2.2905000000000002</v>
      </c>
      <c r="P18" s="66">
        <v>17</v>
      </c>
      <c r="Q18" s="66" t="s">
        <v>79</v>
      </c>
    </row>
    <row r="19" spans="1:17">
      <c r="A19">
        <v>18</v>
      </c>
      <c r="B19">
        <v>55</v>
      </c>
      <c r="C19" t="s">
        <v>126</v>
      </c>
      <c r="D19">
        <v>15</v>
      </c>
      <c r="H19" t="s">
        <v>26</v>
      </c>
      <c r="I19">
        <v>0.29899999999999999</v>
      </c>
      <c r="K19">
        <v>0.29899999999999999</v>
      </c>
      <c r="P19" s="66">
        <v>18</v>
      </c>
      <c r="Q19" s="66" t="s">
        <v>80</v>
      </c>
    </row>
    <row r="20" spans="1:17">
      <c r="A20">
        <v>19</v>
      </c>
      <c r="B20">
        <v>0</v>
      </c>
      <c r="P20" s="66">
        <v>19</v>
      </c>
      <c r="Q20" s="66" t="s">
        <v>81</v>
      </c>
    </row>
    <row r="21" spans="1:17">
      <c r="A21">
        <v>20</v>
      </c>
      <c r="B21">
        <v>70</v>
      </c>
      <c r="C21" t="s">
        <v>127</v>
      </c>
      <c r="D21">
        <v>16</v>
      </c>
      <c r="P21" s="66">
        <v>20</v>
      </c>
      <c r="Q21" s="66" t="s">
        <v>82</v>
      </c>
    </row>
    <row r="22" spans="1:17">
      <c r="A22">
        <v>21</v>
      </c>
      <c r="B22">
        <v>71</v>
      </c>
      <c r="C22" t="s">
        <v>128</v>
      </c>
      <c r="D22">
        <v>17</v>
      </c>
      <c r="P22" s="66">
        <v>21</v>
      </c>
      <c r="Q22" s="66" t="s">
        <v>31</v>
      </c>
    </row>
    <row r="23" spans="1:17">
      <c r="A23">
        <v>22</v>
      </c>
      <c r="B23">
        <v>74</v>
      </c>
      <c r="C23" t="s">
        <v>129</v>
      </c>
      <c r="D23">
        <v>17</v>
      </c>
      <c r="P23" s="66">
        <v>22</v>
      </c>
      <c r="Q23" s="66" t="s">
        <v>19</v>
      </c>
    </row>
    <row r="24" spans="1:17">
      <c r="A24">
        <v>23</v>
      </c>
      <c r="B24">
        <v>81</v>
      </c>
      <c r="C24" t="s">
        <v>130</v>
      </c>
      <c r="D24">
        <v>20</v>
      </c>
      <c r="G24">
        <v>1</v>
      </c>
      <c r="H24" t="s">
        <v>89</v>
      </c>
    </row>
    <row r="25" spans="1:17">
      <c r="A25">
        <v>24</v>
      </c>
      <c r="B25">
        <v>77</v>
      </c>
      <c r="C25" t="s">
        <v>131</v>
      </c>
      <c r="D25">
        <v>20</v>
      </c>
      <c r="G25">
        <v>2</v>
      </c>
      <c r="H25" t="s">
        <v>90</v>
      </c>
    </row>
    <row r="26" spans="1:17">
      <c r="A26">
        <v>25</v>
      </c>
      <c r="B26">
        <v>72</v>
      </c>
      <c r="C26" t="s">
        <v>132</v>
      </c>
      <c r="D26">
        <v>18</v>
      </c>
      <c r="G26">
        <v>3</v>
      </c>
      <c r="H26" t="s">
        <v>91</v>
      </c>
    </row>
    <row r="27" spans="1:17">
      <c r="A27">
        <v>26</v>
      </c>
      <c r="B27">
        <v>78</v>
      </c>
      <c r="C27" t="s">
        <v>133</v>
      </c>
      <c r="D27">
        <v>18</v>
      </c>
      <c r="G27">
        <v>4</v>
      </c>
      <c r="H27" t="s">
        <v>92</v>
      </c>
    </row>
    <row r="28" spans="1:17">
      <c r="A28">
        <v>27</v>
      </c>
      <c r="B28">
        <v>73</v>
      </c>
      <c r="C28" t="s">
        <v>134</v>
      </c>
      <c r="D28">
        <v>19</v>
      </c>
      <c r="G28">
        <v>5</v>
      </c>
      <c r="H28" t="s">
        <v>93</v>
      </c>
    </row>
    <row r="29" spans="1:17">
      <c r="A29">
        <v>28</v>
      </c>
      <c r="B29">
        <v>76</v>
      </c>
      <c r="C29" t="s">
        <v>135</v>
      </c>
      <c r="D29">
        <v>19</v>
      </c>
      <c r="G29">
        <v>6</v>
      </c>
      <c r="H29" t="s">
        <v>94</v>
      </c>
    </row>
    <row r="30" spans="1:17">
      <c r="A30">
        <v>29</v>
      </c>
      <c r="B30">
        <v>2</v>
      </c>
      <c r="C30" t="s">
        <v>136</v>
      </c>
      <c r="D30">
        <v>21</v>
      </c>
      <c r="G30">
        <v>7</v>
      </c>
      <c r="H30" t="s">
        <v>95</v>
      </c>
    </row>
    <row r="31" spans="1:17">
      <c r="A31">
        <v>30</v>
      </c>
      <c r="B31">
        <v>1</v>
      </c>
      <c r="C31" t="s">
        <v>137</v>
      </c>
      <c r="D31">
        <v>22</v>
      </c>
    </row>
    <row r="32" spans="1:17">
      <c r="A32">
        <v>31</v>
      </c>
      <c r="B32">
        <v>97</v>
      </c>
      <c r="C32" t="s">
        <v>159</v>
      </c>
    </row>
    <row r="33" spans="1:3">
      <c r="A33">
        <v>32</v>
      </c>
      <c r="B33">
        <v>98</v>
      </c>
      <c r="C33" t="s">
        <v>160</v>
      </c>
    </row>
    <row r="34" spans="1:3">
      <c r="A34">
        <v>33</v>
      </c>
      <c r="B34">
        <v>99</v>
      </c>
      <c r="C34" t="s">
        <v>161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到達･結果</vt:lpstr>
      <vt:lpstr>事業所一覧</vt:lpstr>
      <vt:lpstr>年推移</vt:lpstr>
      <vt:lpstr>temp</vt:lpstr>
      <vt:lpstr>temp2</vt:lpstr>
      <vt:lpstr>temp3</vt:lpstr>
      <vt:lpstr>temp4</vt:lpstr>
      <vt:lpstr>table</vt:lpstr>
      <vt:lpstr>mas</vt:lpstr>
      <vt:lpstr>事業所一覧!Print_Area</vt:lpstr>
      <vt:lpstr>到達･結果!Print_Area</vt:lpstr>
      <vt:lpstr>年推移!Print_Area</vt:lpstr>
    </vt:vector>
  </TitlesOfParts>
  <Company>京都保健会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Hnagahashi</dc:creator>
  <cp:lastModifiedBy>秀行 田中</cp:lastModifiedBy>
  <cp:lastPrinted>2023-08-04T03:52:12Z</cp:lastPrinted>
  <dcterms:created xsi:type="dcterms:W3CDTF">2006-02-07T07:48:41Z</dcterms:created>
  <dcterms:modified xsi:type="dcterms:W3CDTF">2025-08-17T06:56:01Z</dcterms:modified>
</cp:coreProperties>
</file>